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<sst xmlns="http://schemas.openxmlformats.org/spreadsheetml/2006/main" count="339" uniqueCount="177">
  <si>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</si>
  <si>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</si>
  <si>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</si>
  <si>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</si>
  <si>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</si>
  <si>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</si>
  <si>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</si>
  <si>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</si>
  <si>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</si>
  <si>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</si>
  <si>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</si>
  <si>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</si>
  <si>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</si>
  <si>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</si>
  <si>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</si>
  <si>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</si>
  <si>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</si>
  <si>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</si>
  <si>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</si>
  <si>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</si>
  <si>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</si>
  <si>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</si>
  <si>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</si>
  <si>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</si>
  <si>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</si>
  <si>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</si>
  <si>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</si>
  <si>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</si>
  <si>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</si>
  <si>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</si>
  <si>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</si>
  <si>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</si>
  <si>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</si>
  <si>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</si>
  <si>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</si>
  <si>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</si>
  <si>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</si>
  <si>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</si>
  <si>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</si>
  <si>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</si>
  <si>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</si>
  <si>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</si>
  <si>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</si>
  <si>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</si>
  <si>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</si>
  <si>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</si>
  <si>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</si>
  <si>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</si>
  <si>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</si>
  <si>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</si>
  <si>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</si>
  <si>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</si>
  <si>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</si>
  <si>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</si>
  <si>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</si>
  <si>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</si>
  <si>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</si>
  <si>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</si>
  <si>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</si>
  <si>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</si>
  <si>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</si>
  <si>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</si>
  <si>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</si>
  <si>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</si>
  <si>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</si>
  <si>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</si>
  <si>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</si>
  <si>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</si>
  <si>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</si>
  <si>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</si>
  <si>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</si>
  <si>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</si>
  <si>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</si>
  <si>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</si>
  <si>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</si>
  <si>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</si>
  <si>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</si>
  <si>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</si>
  <si>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</si>
  <si>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</si>
  <si>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</si>
  <si>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</si>
  <si>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</si>
  <si>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</si>
  <si>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</si>
  <si>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</si>
  <si>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</si>
  <si>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</si>
  <si>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</si>
  <si>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</si>
  <si>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</si>
  <si>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</si>
  <si>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</si>
  <si>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</si>
  <si>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</si>
  <si>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</si>
  <si>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</si>
  <si>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</si>
  <si>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</si>
  <si>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</si>
  <si>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</si>
  <si>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</si>
  <si>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</si>
  <si>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</si>
  <si>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</si>
  <si>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</si>
  <si>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</si>
  <si>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</si>
  <si>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</si>
  <si>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</si>
  <si>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</si>
  <si>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</si>
  <si>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</si>
  <si>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</si>
  <si>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</si>
  <si>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</si>
  <si>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</si>
  <si>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</si>
  <si>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</si>
  <si>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</si>
  <si>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</si>
  <si>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</si>
  <si>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</si>
  <si>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</si>
  <si>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</si>
  <si>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</si>
  <si>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</si>
  <si>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</si>
  <si>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</si>
  <si>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</si>
  <si>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</si>
  <si>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</si>
  <si>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</si>
  <si>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</si>
  <si>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</si>
  <si>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</si>
  <si>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</si>
  <si>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</si>
  <si>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</si>
  <si>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</si>
  <si>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</si>
  <si>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</si>
  <si>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</si>
  <si>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</si>
  <si>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</si>
  <si>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</si>
  <si>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</si>
  <si>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</si>
  <si>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</si>
  <si>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</si>
  <si>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</si>
  <si>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</si>
  <si>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</si>
  <si>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</si>
  <si>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</si>
  <si>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</si>
  <si>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</si>
  <si>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</si>
  <si>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</si>
  <si>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</si>
  <si>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</si>
  <si>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</si>
  <si>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</si>
  <si>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</si>
  <si>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</si>
  <si>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</si>
  <si>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</si>
  <si>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</si>
  <si>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</si>
  <si>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</si>
  <si>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</si>
  <si>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(2012/2011)</t>
  </si>
  <si>
    <t>HAZİRAN 2012 İHRACAT RAKAMLARI</t>
  </si>
  <si>
    <t>OCAK-HAZİRAN</t>
  </si>
  <si>
    <t>HAZİRAN 2012 İHRACAT RAKAMLARI - TL</t>
  </si>
  <si>
    <t>LİBYA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</si>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</sst>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8729968.268</c:v>
                </c:pt>
                <c:pt idx="1">
                  <c:v>9320387.493</c:v>
                </c:pt>
                <c:pt idx="2">
                  <c:v>10612279.847</c:v>
                </c:pt>
                <c:pt idx="3">
                  <c:v>9557915.014</c:v>
                </c:pt>
                <c:pt idx="4">
                  <c:v>9896274.605</c:v>
                </c:pt>
                <c:pt idx="5">
                  <c:v>9898373.417</c:v>
                </c:pt>
              </c:numCache>
            </c:numRef>
          </c:val>
          <c:smooth val="0"/>
        </c:ser>
        <c:marker val="1"/>
        <c:axId val="63068937"/>
        <c:axId val="30749522"/>
      </c:lineChart>
      <c:catAx>
        <c:axId val="6306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49522"/>
        <c:crosses val="autoZero"/>
        <c:auto val="1"/>
        <c:lblOffset val="100"/>
        <c:tickLblSkip val="1"/>
        <c:noMultiLvlLbl val="0"/>
      </c:catAx>
      <c:valAx>
        <c:axId val="307495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9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96740.118</c:v>
                </c:pt>
                <c:pt idx="2">
                  <c:v>106827.166</c:v>
                </c:pt>
                <c:pt idx="3">
                  <c:v>95971.04</c:v>
                </c:pt>
                <c:pt idx="4">
                  <c:v>97866.121</c:v>
                </c:pt>
                <c:pt idx="5">
                  <c:v>87453.172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0518835"/>
        <c:axId val="27560652"/>
      </c:lineChart>
      <c:catAx>
        <c:axId val="105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60652"/>
        <c:crosses val="autoZero"/>
        <c:auto val="1"/>
        <c:lblOffset val="100"/>
        <c:tickLblSkip val="1"/>
        <c:noMultiLvlLbl val="0"/>
      </c:catAx>
      <c:valAx>
        <c:axId val="2756065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188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120510.339</c:v>
                </c:pt>
                <c:pt idx="1">
                  <c:v>144285.329</c:v>
                </c:pt>
                <c:pt idx="2">
                  <c:v>137109.934</c:v>
                </c:pt>
                <c:pt idx="3">
                  <c:v>133134.498</c:v>
                </c:pt>
                <c:pt idx="4">
                  <c:v>130032.373</c:v>
                </c:pt>
                <c:pt idx="5">
                  <c:v>131115.011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6719277"/>
        <c:axId val="17820310"/>
      </c:lineChart>
      <c:catAx>
        <c:axId val="4671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20310"/>
        <c:crosses val="autoZero"/>
        <c:auto val="1"/>
        <c:lblOffset val="100"/>
        <c:tickLblSkip val="1"/>
        <c:noMultiLvlLbl val="0"/>
      </c:catAx>
      <c:valAx>
        <c:axId val="17820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19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19429.576</c:v>
                </c:pt>
                <c:pt idx="3">
                  <c:v>15965.169</c:v>
                </c:pt>
                <c:pt idx="4">
                  <c:v>15622.158</c:v>
                </c:pt>
                <c:pt idx="5">
                  <c:v>15603.958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6165063"/>
        <c:axId val="34158976"/>
      </c:line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65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73414.227</c:v>
                </c:pt>
                <c:pt idx="5">
                  <c:v>82719.876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8995329"/>
        <c:axId val="15413642"/>
      </c:lineChart>
      <c:catAx>
        <c:axId val="3899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953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  <c:pt idx="5">
                  <c:v>2650.817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505051"/>
        <c:axId val="40545460"/>
      </c:lineChart>
      <c:catAx>
        <c:axId val="450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0505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147977.622</c:v>
                </c:pt>
                <c:pt idx="1">
                  <c:v>111087.871</c:v>
                </c:pt>
                <c:pt idx="2">
                  <c:v>147781.26</c:v>
                </c:pt>
                <c:pt idx="3">
                  <c:v>115094.718</c:v>
                </c:pt>
                <c:pt idx="4">
                  <c:v>129199.935</c:v>
                </c:pt>
                <c:pt idx="5">
                  <c:v>132284.008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9364821"/>
        <c:axId val="62956798"/>
      </c:lineChart>
      <c:catAx>
        <c:axId val="2936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6482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268005.721</c:v>
                </c:pt>
                <c:pt idx="1">
                  <c:v>296006.388</c:v>
                </c:pt>
                <c:pt idx="2">
                  <c:v>331664.41</c:v>
                </c:pt>
                <c:pt idx="3">
                  <c:v>308064.924</c:v>
                </c:pt>
                <c:pt idx="4">
                  <c:v>331836.976</c:v>
                </c:pt>
                <c:pt idx="5">
                  <c:v>330136.16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9740271"/>
        <c:axId val="66335848"/>
      </c:lineChart>
      <c:catAx>
        <c:axId val="2974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402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588965.168</c:v>
                </c:pt>
                <c:pt idx="1">
                  <c:v>638109.85</c:v>
                </c:pt>
                <c:pt idx="2">
                  <c:v>727180.039</c:v>
                </c:pt>
                <c:pt idx="3">
                  <c:v>649605.385</c:v>
                </c:pt>
                <c:pt idx="4">
                  <c:v>684607.7</c:v>
                </c:pt>
                <c:pt idx="5">
                  <c:v>640023.098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60151721"/>
        <c:axId val="4494578"/>
      </c:lineChart>
      <c:catAx>
        <c:axId val="6015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172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90081.85</c:v>
                </c:pt>
                <c:pt idx="1">
                  <c:v>104212.515</c:v>
                </c:pt>
                <c:pt idx="2">
                  <c:v>151072.735</c:v>
                </c:pt>
                <c:pt idx="3">
                  <c:v>123098.733</c:v>
                </c:pt>
                <c:pt idx="4">
                  <c:v>129273.191</c:v>
                </c:pt>
                <c:pt idx="5">
                  <c:v>140210.119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0451203"/>
        <c:axId val="28516508"/>
      </c:lineChart>
      <c:catAx>
        <c:axId val="4045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451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133720.577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172834.765</c:v>
                </c:pt>
                <c:pt idx="5">
                  <c:v>155574.976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5321981"/>
        <c:axId val="28135782"/>
      </c:lineChart>
      <c:catAx>
        <c:axId val="55321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5782"/>
        <c:crosses val="autoZero"/>
        <c:auto val="1"/>
        <c:lblOffset val="100"/>
        <c:tickLblSkip val="1"/>
        <c:noMultiLvlLbl val="0"/>
      </c:catAx>
      <c:valAx>
        <c:axId val="281357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3219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marker val="1"/>
        <c:axId val="8310243"/>
        <c:axId val="7683324"/>
      </c:lineChart>
      <c:catAx>
        <c:axId val="831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10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1307681.646</c:v>
                </c:pt>
                <c:pt idx="1">
                  <c:v>1390608.558</c:v>
                </c:pt>
                <c:pt idx="2">
                  <c:v>1647749.624</c:v>
                </c:pt>
                <c:pt idx="3">
                  <c:v>1490666.033</c:v>
                </c:pt>
                <c:pt idx="4">
                  <c:v>1498757.9</c:v>
                </c:pt>
                <c:pt idx="5">
                  <c:v>1390074.614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1895447"/>
        <c:axId val="64405840"/>
      </c:lineChart>
      <c:catAx>
        <c:axId val="5189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405840"/>
        <c:crosses val="autoZero"/>
        <c:auto val="1"/>
        <c:lblOffset val="100"/>
        <c:tickLblSkip val="1"/>
        <c:noMultiLvlLbl val="0"/>
      </c:catAx>
      <c:valAx>
        <c:axId val="6440584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54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388545.438</c:v>
                </c:pt>
                <c:pt idx="1">
                  <c:v>420124.332</c:v>
                </c:pt>
                <c:pt idx="2">
                  <c:v>466708.634</c:v>
                </c:pt>
                <c:pt idx="3">
                  <c:v>452082.01</c:v>
                </c:pt>
                <c:pt idx="4">
                  <c:v>483745.586</c:v>
                </c:pt>
                <c:pt idx="5">
                  <c:v>476665.031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2781649"/>
        <c:axId val="49490522"/>
      </c:lineChart>
      <c:catAx>
        <c:axId val="42781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90522"/>
        <c:crosses val="autoZero"/>
        <c:auto val="1"/>
        <c:lblOffset val="100"/>
        <c:tickLblSkip val="1"/>
        <c:noMultiLvlLbl val="0"/>
      </c:catAx>
      <c:valAx>
        <c:axId val="4949052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816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1916280.258</c:v>
                </c:pt>
                <c:pt idx="3">
                  <c:v>1635672.043</c:v>
                </c:pt>
                <c:pt idx="4">
                  <c:v>1657692.77</c:v>
                </c:pt>
                <c:pt idx="5">
                  <c:v>1610157.201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2761515"/>
        <c:axId val="49309316"/>
      </c:lineChart>
      <c:catAx>
        <c:axId val="427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09316"/>
        <c:crosses val="autoZero"/>
        <c:auto val="1"/>
        <c:lblOffset val="100"/>
        <c:tickLblSkip val="1"/>
        <c:noMultiLvlLbl val="0"/>
      </c:catAx>
      <c:valAx>
        <c:axId val="4930931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151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824131.243</c:v>
                </c:pt>
                <c:pt idx="1">
                  <c:v>953280.647</c:v>
                </c:pt>
                <c:pt idx="2">
                  <c:v>1137552.766</c:v>
                </c:pt>
                <c:pt idx="3">
                  <c:v>1060966.455</c:v>
                </c:pt>
                <c:pt idx="4">
                  <c:v>1061953.786</c:v>
                </c:pt>
                <c:pt idx="5">
                  <c:v>962528.263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1130661"/>
        <c:axId val="34631630"/>
      </c:lineChart>
      <c:catAx>
        <c:axId val="41130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1630"/>
        <c:crosses val="autoZero"/>
        <c:auto val="1"/>
        <c:lblOffset val="100"/>
        <c:tickLblSkip val="1"/>
        <c:noMultiLvlLbl val="0"/>
      </c:catAx>
      <c:valAx>
        <c:axId val="3463163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066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1240368.645</c:v>
                </c:pt>
                <c:pt idx="1">
                  <c:v>1312526.605</c:v>
                </c:pt>
                <c:pt idx="2">
                  <c:v>1488329.171</c:v>
                </c:pt>
                <c:pt idx="3">
                  <c:v>1226565.298</c:v>
                </c:pt>
                <c:pt idx="4">
                  <c:v>1297928.486</c:v>
                </c:pt>
                <c:pt idx="5">
                  <c:v>1409980.763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3249215"/>
        <c:axId val="53698616"/>
      </c:lineChart>
      <c:catAx>
        <c:axId val="4324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698616"/>
        <c:crosses val="autoZero"/>
        <c:auto val="1"/>
        <c:lblOffset val="100"/>
        <c:tickLblSkip val="1"/>
        <c:noMultiLvlLbl val="0"/>
      </c:catAx>
      <c:valAx>
        <c:axId val="5369861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492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481968.196</c:v>
                </c:pt>
                <c:pt idx="1">
                  <c:v>502063.586</c:v>
                </c:pt>
                <c:pt idx="2">
                  <c:v>579075.028</c:v>
                </c:pt>
                <c:pt idx="3">
                  <c:v>515626.681</c:v>
                </c:pt>
                <c:pt idx="4">
                  <c:v>572449.06</c:v>
                </c:pt>
                <c:pt idx="5">
                  <c:v>565495.149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3525497"/>
        <c:axId val="54620610"/>
      </c:lineChart>
      <c:catAx>
        <c:axId val="1352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20610"/>
        <c:crosses val="autoZero"/>
        <c:auto val="1"/>
        <c:lblOffset val="100"/>
        <c:tickLblSkip val="1"/>
        <c:noMultiLvlLbl val="0"/>
      </c:catAx>
      <c:valAx>
        <c:axId val="546206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254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208726.667</c:v>
                </c:pt>
                <c:pt idx="1">
                  <c:v>236778.627</c:v>
                </c:pt>
                <c:pt idx="2">
                  <c:v>281332.752</c:v>
                </c:pt>
                <c:pt idx="3">
                  <c:v>272593.094</c:v>
                </c:pt>
                <c:pt idx="4">
                  <c:v>303855.115</c:v>
                </c:pt>
                <c:pt idx="5">
                  <c:v>288606.581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1823443"/>
        <c:axId val="62193260"/>
      </c:lineChart>
      <c:catAx>
        <c:axId val="2182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193260"/>
        <c:crosses val="autoZero"/>
        <c:auto val="1"/>
        <c:lblOffset val="100"/>
        <c:tickLblSkip val="1"/>
        <c:noMultiLvlLbl val="0"/>
      </c:catAx>
      <c:valAx>
        <c:axId val="621932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2344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131966.991</c:v>
                </c:pt>
                <c:pt idx="2">
                  <c:v>135954.3</c:v>
                </c:pt>
                <c:pt idx="3">
                  <c:v>155661.799</c:v>
                </c:pt>
                <c:pt idx="4">
                  <c:v>154840.248</c:v>
                </c:pt>
                <c:pt idx="5">
                  <c:v>167445.85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2868429"/>
        <c:axId val="4489270"/>
      </c:lineChart>
      <c:catAx>
        <c:axId val="228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9270"/>
        <c:crosses val="autoZero"/>
        <c:auto val="1"/>
        <c:lblOffset val="100"/>
        <c:tickLblSkip val="1"/>
        <c:noMultiLvlLbl val="0"/>
      </c:catAx>
      <c:valAx>
        <c:axId val="4489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84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1245146.681</c:v>
                </c:pt>
                <c:pt idx="1">
                  <c:v>1366952.005</c:v>
                </c:pt>
                <c:pt idx="2">
                  <c:v>1334536.795</c:v>
                </c:pt>
                <c:pt idx="3">
                  <c:v>1331176.438</c:v>
                </c:pt>
                <c:pt idx="4">
                  <c:v>1350013.776</c:v>
                </c:pt>
                <c:pt idx="5">
                  <c:v>1495854.076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0403431"/>
        <c:axId val="28086560"/>
      </c:lineChart>
      <c:catAx>
        <c:axId val="404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86560"/>
        <c:crosses val="autoZero"/>
        <c:auto val="1"/>
        <c:lblOffset val="100"/>
        <c:tickLblSkip val="1"/>
        <c:noMultiLvlLbl val="0"/>
      </c:catAx>
      <c:valAx>
        <c:axId val="2808656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0343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272929.27</c:v>
                </c:pt>
                <c:pt idx="1">
                  <c:v>257531.421</c:v>
                </c:pt>
                <c:pt idx="2">
                  <c:v>306907.517</c:v>
                </c:pt>
                <c:pt idx="3">
                  <c:v>322112.743</c:v>
                </c:pt>
                <c:pt idx="4">
                  <c:v>363299.333</c:v>
                </c:pt>
                <c:pt idx="5">
                  <c:v>411806.354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1452449"/>
        <c:axId val="60418858"/>
      </c:lineChart>
      <c:catAx>
        <c:axId val="5145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18858"/>
        <c:crosses val="autoZero"/>
        <c:auto val="1"/>
        <c:lblOffset val="100"/>
        <c:tickLblSkip val="1"/>
        <c:noMultiLvlLbl val="0"/>
      </c:catAx>
      <c:valAx>
        <c:axId val="6041885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5244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İHR'!$C$72:$G$72</c:f>
              <c:numCache>
                <c:ptCount val="5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marker val="1"/>
        <c:axId val="2041053"/>
        <c:axId val="18369478"/>
      </c:lineChart>
      <c:catAx>
        <c:axId val="204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69478"/>
        <c:crosses val="autoZero"/>
        <c:auto val="1"/>
        <c:lblOffset val="100"/>
        <c:tickLblSkip val="1"/>
        <c:noMultiLvlLbl val="0"/>
      </c:catAx>
      <c:valAx>
        <c:axId val="1836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47451.784</c:v>
                </c:pt>
                <c:pt idx="5">
                  <c:v>105922.002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6898811"/>
        <c:axId val="62089300"/>
      </c:lineChart>
      <c:catAx>
        <c:axId val="689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89300"/>
        <c:crosses val="autoZero"/>
        <c:auto val="1"/>
        <c:lblOffset val="100"/>
        <c:tickLblSkip val="1"/>
        <c:noMultiLvlLbl val="0"/>
      </c:catAx>
      <c:valAx>
        <c:axId val="6208930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9881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129859.191</c:v>
                </c:pt>
                <c:pt idx="5">
                  <c:v>162196.446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21932789"/>
        <c:axId val="63177374"/>
      </c:lineChart>
      <c:catAx>
        <c:axId val="2193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77374"/>
        <c:crosses val="autoZero"/>
        <c:auto val="1"/>
        <c:lblOffset val="100"/>
        <c:tickLblSkip val="1"/>
        <c:noMultiLvlLbl val="0"/>
      </c:catAx>
      <c:valAx>
        <c:axId val="63177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2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257727.724</c:v>
                </c:pt>
                <c:pt idx="1">
                  <c:v>291554.587</c:v>
                </c:pt>
                <c:pt idx="2">
                  <c:v>351723.296</c:v>
                </c:pt>
                <c:pt idx="3">
                  <c:v>320654.48</c:v>
                </c:pt>
                <c:pt idx="4">
                  <c:v>341584.884</c:v>
                </c:pt>
                <c:pt idx="5">
                  <c:v>320491.315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1725455"/>
        <c:axId val="17093640"/>
      </c:lineChart>
      <c:catAx>
        <c:axId val="31725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93640"/>
        <c:crosses val="autoZero"/>
        <c:auto val="1"/>
        <c:lblOffset val="100"/>
        <c:tickLblSkip val="1"/>
        <c:noMultiLvlLbl val="0"/>
      </c:catAx>
      <c:valAx>
        <c:axId val="1709364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2545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1518240.114</c:v>
                </c:pt>
                <c:pt idx="1">
                  <c:v>1541374.33</c:v>
                </c:pt>
                <c:pt idx="2">
                  <c:v>1664873.579</c:v>
                </c:pt>
                <c:pt idx="3">
                  <c:v>1501136.621</c:v>
                </c:pt>
                <c:pt idx="4">
                  <c:v>1547550.976</c:v>
                </c:pt>
                <c:pt idx="5">
                  <c:v>1530468.729</c:v>
                </c:pt>
              </c:numCache>
            </c:numRef>
          </c:val>
          <c:smooth val="0"/>
        </c:ser>
        <c:marker val="1"/>
        <c:axId val="31107575"/>
        <c:axId val="11532720"/>
      </c:lineChart>
      <c:catAx>
        <c:axId val="311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32720"/>
        <c:crosses val="autoZero"/>
        <c:auto val="1"/>
        <c:lblOffset val="100"/>
        <c:tickLblSkip val="1"/>
        <c:noMultiLvlLbl val="0"/>
      </c:catAx>
      <c:valAx>
        <c:axId val="115327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7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11245115.657</c:v>
                </c:pt>
                <c:pt idx="8">
                  <c:v>10750654.499</c:v>
                </c:pt>
                <c:pt idx="9">
                  <c:v>11907292.851</c:v>
                </c:pt>
                <c:pt idx="10">
                  <c:v>11078510.309</c:v>
                </c:pt>
                <c:pt idx="11">
                  <c:v>12477612.884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10353588.479</c:v>
                </c:pt>
                <c:pt idx="1">
                  <c:v>11753486.453</c:v>
                </c:pt>
                <c:pt idx="2">
                  <c:v>13221682.49</c:v>
                </c:pt>
                <c:pt idx="3">
                  <c:v>12648740.943</c:v>
                </c:pt>
                <c:pt idx="4">
                  <c:v>13168090.088</c:v>
                </c:pt>
                <c:pt idx="5">
                  <c:v>11840648.50055</c:v>
                </c:pt>
              </c:numCache>
            </c:numRef>
          </c:val>
          <c:smooth val="0"/>
        </c:ser>
        <c:marker val="1"/>
        <c:axId val="36685617"/>
        <c:axId val="61735098"/>
      </c:lineChart>
      <c:catAx>
        <c:axId val="3668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35098"/>
        <c:crosses val="autoZero"/>
        <c:auto val="1"/>
        <c:lblOffset val="100"/>
        <c:tickLblSkip val="1"/>
        <c:noMultiLvlLbl val="0"/>
      </c:catAx>
      <c:valAx>
        <c:axId val="61735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856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134907073.954</c:v>
                </c:pt>
                <c:pt idx="10">
                  <c:v>72986236.95355</c:v>
                </c:pt>
              </c:numCache>
            </c:numRef>
          </c:val>
        </c:ser>
        <c:axId val="18744971"/>
        <c:axId val="34487012"/>
      </c:barChart>
      <c:catAx>
        <c:axId val="187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74497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472486.636</c:v>
                </c:pt>
                <c:pt idx="1">
                  <c:v>499005.045</c:v>
                </c:pt>
                <c:pt idx="2">
                  <c:v>527782.864</c:v>
                </c:pt>
                <c:pt idx="3">
                  <c:v>484532.876</c:v>
                </c:pt>
                <c:pt idx="4">
                  <c:v>477437.139</c:v>
                </c:pt>
                <c:pt idx="5">
                  <c:v>467327.529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1947653"/>
        <c:axId val="41984558"/>
      </c:lineChart>
      <c:catAx>
        <c:axId val="4194765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476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179715.086</c:v>
                </c:pt>
                <c:pt idx="2">
                  <c:v>194410.705</c:v>
                </c:pt>
                <c:pt idx="3">
                  <c:v>160314.611</c:v>
                </c:pt>
                <c:pt idx="4">
                  <c:v>187161.785</c:v>
                </c:pt>
                <c:pt idx="5">
                  <c:v>184335.548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2316703"/>
        <c:axId val="45306008"/>
      </c:lineChart>
      <c:catAx>
        <c:axId val="4231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06008"/>
        <c:crosses val="autoZero"/>
        <c:auto val="1"/>
        <c:lblOffset val="100"/>
        <c:tickLblSkip val="1"/>
        <c:noMultiLvlLbl val="0"/>
      </c:catAx>
      <c:valAx>
        <c:axId val="453060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167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93803.258</c:v>
                </c:pt>
                <c:pt idx="1">
                  <c:v>91071.637</c:v>
                </c:pt>
                <c:pt idx="2">
                  <c:v>102597.379</c:v>
                </c:pt>
                <c:pt idx="3">
                  <c:v>89056.651</c:v>
                </c:pt>
                <c:pt idx="4">
                  <c:v>98911.656</c:v>
                </c:pt>
                <c:pt idx="5">
                  <c:v>96842.65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100889"/>
        <c:axId val="45908002"/>
      </c:lineChart>
      <c:catAx>
        <c:axId val="51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908002"/>
        <c:crosses val="autoZero"/>
        <c:auto val="1"/>
        <c:lblOffset val="100"/>
        <c:tickLblSkip val="1"/>
        <c:noMultiLvlLbl val="0"/>
      </c:catAx>
      <c:valAx>
        <c:axId val="459080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00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G51" sqref="G51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1365036.81631</v>
      </c>
      <c r="C8" s="155">
        <v>1530468.72919</v>
      </c>
      <c r="D8" s="140">
        <f aca="true" t="shared" si="0" ref="D8:D43">(C8-B8)/B8*100</f>
        <v>12.119227181520253</v>
      </c>
      <c r="E8" s="140">
        <f aca="true" t="shared" si="1" ref="E8:E43">C8/C$45*100</f>
        <v>13.015107181153947</v>
      </c>
      <c r="F8" s="155">
        <v>8284270.642999999</v>
      </c>
      <c r="G8" s="155">
        <v>9303644.349</v>
      </c>
      <c r="H8" s="139">
        <f aca="true" t="shared" si="2" ref="H8:H45">(G8-F8)/F8*100</f>
        <v>12.304930028587917</v>
      </c>
      <c r="I8" s="139">
        <f aca="true" t="shared" si="3" ref="I8:I45">G8/G$45*100</f>
        <v>12.747121563293742</v>
      </c>
      <c r="J8" s="155">
        <v>16453537.101</v>
      </c>
      <c r="K8" s="155">
        <v>18891638.937999997</v>
      </c>
      <c r="L8" s="140">
        <f aca="true" t="shared" si="4" ref="L8:L38">(K8-J8)/J8*100</f>
        <v>14.818101554904061</v>
      </c>
      <c r="M8" s="140">
        <f aca="true" t="shared" si="5" ref="M8:M45">K8/K$45*100</f>
        <v>13.275417023680674</v>
      </c>
    </row>
    <row r="9" spans="1:13" ht="15.75">
      <c r="A9" s="150" t="s">
        <v>75</v>
      </c>
      <c r="B9" s="155">
        <v>961475.82263</v>
      </c>
      <c r="C9" s="155">
        <v>1068048.5619</v>
      </c>
      <c r="D9" s="139">
        <f t="shared" si="0"/>
        <v>11.084286964021976</v>
      </c>
      <c r="E9" s="139">
        <f t="shared" si="1"/>
        <v>9.082685743708604</v>
      </c>
      <c r="F9" s="155">
        <v>6014589.966</v>
      </c>
      <c r="G9" s="155">
        <v>6654504.357</v>
      </c>
      <c r="H9" s="139">
        <f t="shared" si="2"/>
        <v>10.639368512523466</v>
      </c>
      <c r="I9" s="139">
        <f t="shared" si="3"/>
        <v>9.117478355808425</v>
      </c>
      <c r="J9" s="155">
        <v>12096845.9</v>
      </c>
      <c r="K9" s="155">
        <v>13703259.279</v>
      </c>
      <c r="L9" s="139">
        <f t="shared" si="4"/>
        <v>13.27960521510817</v>
      </c>
      <c r="M9" s="139">
        <f t="shared" si="5"/>
        <v>9.629470587987306</v>
      </c>
    </row>
    <row r="10" spans="1:13" ht="14.25">
      <c r="A10" s="149" t="s">
        <v>145</v>
      </c>
      <c r="B10" s="156">
        <v>475282.80269</v>
      </c>
      <c r="C10" s="156">
        <v>467327.52871</v>
      </c>
      <c r="D10" s="134">
        <f t="shared" si="0"/>
        <v>-1.6737979861620982</v>
      </c>
      <c r="E10" s="134">
        <f t="shared" si="1"/>
        <v>3.9741536425141546</v>
      </c>
      <c r="F10" s="156">
        <v>2524920.167</v>
      </c>
      <c r="G10" s="156">
        <v>2928572.089</v>
      </c>
      <c r="H10" s="134">
        <f t="shared" si="2"/>
        <v>15.986720185280229</v>
      </c>
      <c r="I10" s="134">
        <f t="shared" si="3"/>
        <v>4.012499083691285</v>
      </c>
      <c r="J10" s="156">
        <v>4643513.851</v>
      </c>
      <c r="K10" s="156">
        <v>5861579.3270000005</v>
      </c>
      <c r="L10" s="134">
        <f t="shared" si="4"/>
        <v>26.231546089556414</v>
      </c>
      <c r="M10" s="134">
        <f t="shared" si="5"/>
        <v>4.119013190898331</v>
      </c>
    </row>
    <row r="11" spans="1:13" ht="14.25">
      <c r="A11" s="149" t="s">
        <v>4</v>
      </c>
      <c r="B11" s="156">
        <v>138076.64779</v>
      </c>
      <c r="C11" s="156">
        <v>184335.54849</v>
      </c>
      <c r="D11" s="134">
        <f t="shared" si="0"/>
        <v>33.50233471075783</v>
      </c>
      <c r="E11" s="134">
        <f t="shared" si="1"/>
        <v>1.5675896378254641</v>
      </c>
      <c r="F11" s="156">
        <v>1197002.085</v>
      </c>
      <c r="G11" s="156">
        <v>1100774.389</v>
      </c>
      <c r="H11" s="134">
        <f t="shared" si="2"/>
        <v>-8.039058344664454</v>
      </c>
      <c r="I11" s="134">
        <f t="shared" si="3"/>
        <v>1.5081944691761127</v>
      </c>
      <c r="J11" s="156">
        <v>2275542.857</v>
      </c>
      <c r="K11" s="156">
        <v>2239553.9720000005</v>
      </c>
      <c r="L11" s="134">
        <f t="shared" si="4"/>
        <v>-1.58155162357372</v>
      </c>
      <c r="M11" s="134">
        <f t="shared" si="5"/>
        <v>1.573765676070454</v>
      </c>
    </row>
    <row r="12" spans="1:13" ht="14.25">
      <c r="A12" s="149" t="s">
        <v>5</v>
      </c>
      <c r="B12" s="156">
        <v>87594.39684</v>
      </c>
      <c r="C12" s="156">
        <v>96842.64992</v>
      </c>
      <c r="D12" s="134">
        <f t="shared" si="0"/>
        <v>10.55804185385609</v>
      </c>
      <c r="E12" s="134">
        <f t="shared" si="1"/>
        <v>0.8235499650377339</v>
      </c>
      <c r="F12" s="156">
        <v>519901.3769999999</v>
      </c>
      <c r="G12" s="156">
        <v>572283.231</v>
      </c>
      <c r="H12" s="134">
        <f t="shared" si="2"/>
        <v>10.075344347472292</v>
      </c>
      <c r="I12" s="134">
        <f t="shared" si="3"/>
        <v>0.7840974612250319</v>
      </c>
      <c r="J12" s="156">
        <v>1149038.412</v>
      </c>
      <c r="K12" s="156">
        <v>1256771.9349999998</v>
      </c>
      <c r="L12" s="134">
        <f t="shared" si="4"/>
        <v>9.37597228037663</v>
      </c>
      <c r="M12" s="134">
        <f t="shared" si="5"/>
        <v>0.8831510911011198</v>
      </c>
    </row>
    <row r="13" spans="1:13" ht="14.25">
      <c r="A13" s="149" t="s">
        <v>6</v>
      </c>
      <c r="B13" s="156">
        <v>89704.86097</v>
      </c>
      <c r="C13" s="156">
        <v>87453.17243</v>
      </c>
      <c r="D13" s="134">
        <f t="shared" si="0"/>
        <v>-2.5101076080514977</v>
      </c>
      <c r="E13" s="134">
        <f t="shared" si="1"/>
        <v>0.7437018416644069</v>
      </c>
      <c r="F13" s="156">
        <v>583215.556</v>
      </c>
      <c r="G13" s="156">
        <v>592427.301</v>
      </c>
      <c r="H13" s="134">
        <f t="shared" si="2"/>
        <v>1.5794751880726574</v>
      </c>
      <c r="I13" s="134">
        <f t="shared" si="3"/>
        <v>0.8116972811920427</v>
      </c>
      <c r="J13" s="156">
        <v>1355513.1760000002</v>
      </c>
      <c r="K13" s="156">
        <v>1380466.361</v>
      </c>
      <c r="L13" s="134">
        <f t="shared" si="4"/>
        <v>1.8408662816273367</v>
      </c>
      <c r="M13" s="134">
        <f t="shared" si="5"/>
        <v>0.9700728819549448</v>
      </c>
    </row>
    <row r="14" spans="1:13" ht="14.25">
      <c r="A14" s="149" t="s">
        <v>7</v>
      </c>
      <c r="B14" s="156">
        <v>115348.85776</v>
      </c>
      <c r="C14" s="156">
        <v>131115.01108</v>
      </c>
      <c r="D14" s="134">
        <f t="shared" si="0"/>
        <v>13.668235322107622</v>
      </c>
      <c r="E14" s="134">
        <f t="shared" si="1"/>
        <v>1.1150021491569704</v>
      </c>
      <c r="F14" s="156">
        <v>735610.407</v>
      </c>
      <c r="G14" s="156">
        <v>796187.4839999999</v>
      </c>
      <c r="H14" s="134">
        <f t="shared" si="2"/>
        <v>8.234940183493071</v>
      </c>
      <c r="I14" s="134">
        <f t="shared" si="3"/>
        <v>1.0908734539935274</v>
      </c>
      <c r="J14" s="156">
        <v>1696623.5860000004</v>
      </c>
      <c r="K14" s="156">
        <v>1820237.3179999995</v>
      </c>
      <c r="L14" s="134">
        <f t="shared" si="4"/>
        <v>7.285866648325559</v>
      </c>
      <c r="M14" s="134">
        <f t="shared" si="5"/>
        <v>1.2791060403928225</v>
      </c>
    </row>
    <row r="15" spans="1:13" ht="14.25">
      <c r="A15" s="149" t="s">
        <v>8</v>
      </c>
      <c r="B15" s="156">
        <v>14249.24488</v>
      </c>
      <c r="C15" s="156">
        <v>15603.95808</v>
      </c>
      <c r="D15" s="134">
        <f t="shared" si="0"/>
        <v>9.5072630964568</v>
      </c>
      <c r="E15" s="134">
        <f t="shared" si="1"/>
        <v>0.1326960708102262</v>
      </c>
      <c r="F15" s="156">
        <v>91935.809</v>
      </c>
      <c r="G15" s="156">
        <v>97372.62999999999</v>
      </c>
      <c r="H15" s="134">
        <f t="shared" si="2"/>
        <v>5.913714209008589</v>
      </c>
      <c r="I15" s="134">
        <f t="shared" si="3"/>
        <v>0.13341231725834785</v>
      </c>
      <c r="J15" s="156">
        <v>172204.28799999997</v>
      </c>
      <c r="K15" s="156">
        <v>186361.351</v>
      </c>
      <c r="L15" s="134">
        <f t="shared" si="4"/>
        <v>8.221086225216428</v>
      </c>
      <c r="M15" s="134">
        <f t="shared" si="5"/>
        <v>0.13095870928620695</v>
      </c>
    </row>
    <row r="16" spans="1:13" ht="14.25">
      <c r="A16" s="149" t="s">
        <v>144</v>
      </c>
      <c r="B16" s="156">
        <v>37638.84314</v>
      </c>
      <c r="C16" s="156">
        <v>82719.8757</v>
      </c>
      <c r="D16" s="134">
        <f t="shared" si="0"/>
        <v>119.77263061013413</v>
      </c>
      <c r="E16" s="134">
        <f t="shared" si="1"/>
        <v>0.7034498828453858</v>
      </c>
      <c r="F16" s="156">
        <v>316879.69</v>
      </c>
      <c r="G16" s="156">
        <v>525667.837</v>
      </c>
      <c r="H16" s="134">
        <f t="shared" si="2"/>
        <v>65.88877532668631</v>
      </c>
      <c r="I16" s="134">
        <f t="shared" si="3"/>
        <v>0.7202287156293663</v>
      </c>
      <c r="J16" s="156">
        <v>736122.4610000001</v>
      </c>
      <c r="K16" s="156">
        <v>885909.3090000001</v>
      </c>
      <c r="L16" s="134">
        <f t="shared" si="4"/>
        <v>20.348088251038977</v>
      </c>
      <c r="M16" s="134">
        <f t="shared" si="5"/>
        <v>0.6225407737641669</v>
      </c>
    </row>
    <row r="17" spans="1:13" ht="14.25">
      <c r="A17" s="149" t="s">
        <v>148</v>
      </c>
      <c r="B17" s="156">
        <v>3580.16856</v>
      </c>
      <c r="C17" s="156">
        <v>2650.81749</v>
      </c>
      <c r="D17" s="134">
        <f t="shared" si="0"/>
        <v>-25.958304879365794</v>
      </c>
      <c r="E17" s="134">
        <f t="shared" si="1"/>
        <v>0.02254255385426068</v>
      </c>
      <c r="F17" s="156">
        <v>45124.877</v>
      </c>
      <c r="G17" s="156">
        <v>41219.392</v>
      </c>
      <c r="H17" s="134">
        <f t="shared" si="2"/>
        <v>-8.654837995458692</v>
      </c>
      <c r="I17" s="134">
        <f t="shared" si="3"/>
        <v>0.05647556816222593</v>
      </c>
      <c r="J17" s="156">
        <v>68287.269</v>
      </c>
      <c r="K17" s="156">
        <v>72379.69900000001</v>
      </c>
      <c r="L17" s="134">
        <f t="shared" si="4"/>
        <v>5.99296187990767</v>
      </c>
      <c r="M17" s="134">
        <f t="shared" si="5"/>
        <v>0.050862219600265546</v>
      </c>
    </row>
    <row r="18" spans="1:13" ht="15.75">
      <c r="A18" s="150" t="s">
        <v>76</v>
      </c>
      <c r="B18" s="155">
        <v>126098.46944</v>
      </c>
      <c r="C18" s="155">
        <v>132284.00761</v>
      </c>
      <c r="D18" s="139">
        <f t="shared" si="0"/>
        <v>4.9053237501373435</v>
      </c>
      <c r="E18" s="139">
        <f t="shared" si="1"/>
        <v>1.1249432964944919</v>
      </c>
      <c r="F18" s="155">
        <v>653404.17</v>
      </c>
      <c r="G18" s="155">
        <v>783425.414</v>
      </c>
      <c r="H18" s="139">
        <f t="shared" si="2"/>
        <v>19.89905329193108</v>
      </c>
      <c r="I18" s="139">
        <f t="shared" si="3"/>
        <v>1.0733878696798116</v>
      </c>
      <c r="J18" s="155">
        <v>1176527.235</v>
      </c>
      <c r="K18" s="155">
        <v>1548619.838</v>
      </c>
      <c r="L18" s="139">
        <f t="shared" si="4"/>
        <v>31.626348454228502</v>
      </c>
      <c r="M18" s="139">
        <f t="shared" si="5"/>
        <v>1.0882366653346214</v>
      </c>
    </row>
    <row r="19" spans="1:13" ht="14.25">
      <c r="A19" s="149" t="s">
        <v>110</v>
      </c>
      <c r="B19" s="156">
        <v>126098.46944</v>
      </c>
      <c r="C19" s="156">
        <v>132284.00761</v>
      </c>
      <c r="D19" s="134">
        <f t="shared" si="0"/>
        <v>4.9053237501373435</v>
      </c>
      <c r="E19" s="134">
        <f t="shared" si="1"/>
        <v>1.1249432964944919</v>
      </c>
      <c r="F19" s="156">
        <v>653404.17</v>
      </c>
      <c r="G19" s="156">
        <v>783425.414</v>
      </c>
      <c r="H19" s="134">
        <f t="shared" si="2"/>
        <v>19.89905329193108</v>
      </c>
      <c r="I19" s="134">
        <f t="shared" si="3"/>
        <v>1.0733878696798116</v>
      </c>
      <c r="J19" s="156">
        <v>1176527.235</v>
      </c>
      <c r="K19" s="156">
        <v>1548619.838</v>
      </c>
      <c r="L19" s="134">
        <f t="shared" si="4"/>
        <v>31.626348454228502</v>
      </c>
      <c r="M19" s="134">
        <f t="shared" si="5"/>
        <v>1.0882366653346214</v>
      </c>
    </row>
    <row r="20" spans="1:13" ht="15.75">
      <c r="A20" s="150" t="s">
        <v>77</v>
      </c>
      <c r="B20" s="155">
        <v>277462.52424</v>
      </c>
      <c r="C20" s="155">
        <v>330136.15968</v>
      </c>
      <c r="D20" s="139">
        <f t="shared" si="0"/>
        <v>18.98405400306899</v>
      </c>
      <c r="E20" s="139">
        <f t="shared" si="1"/>
        <v>2.8074781409508516</v>
      </c>
      <c r="F20" s="155">
        <v>1616276.5070000002</v>
      </c>
      <c r="G20" s="155">
        <v>1865714.579</v>
      </c>
      <c r="H20" s="139">
        <f t="shared" si="2"/>
        <v>15.432883601271058</v>
      </c>
      <c r="I20" s="139">
        <f t="shared" si="3"/>
        <v>2.5562553391756277</v>
      </c>
      <c r="J20" s="155">
        <v>3180163.968</v>
      </c>
      <c r="K20" s="155">
        <v>3639759.824</v>
      </c>
      <c r="L20" s="139">
        <f t="shared" si="4"/>
        <v>14.45195469870817</v>
      </c>
      <c r="M20" s="139">
        <f t="shared" si="5"/>
        <v>2.557709772466888</v>
      </c>
    </row>
    <row r="21" spans="1:13" ht="14.25">
      <c r="A21" s="149" t="s">
        <v>9</v>
      </c>
      <c r="B21" s="156">
        <v>277462.52424</v>
      </c>
      <c r="C21" s="156">
        <v>330136.15968</v>
      </c>
      <c r="D21" s="134">
        <f t="shared" si="0"/>
        <v>18.98405400306899</v>
      </c>
      <c r="E21" s="134">
        <f t="shared" si="1"/>
        <v>2.8074781409508516</v>
      </c>
      <c r="F21" s="156">
        <v>1616276.5070000002</v>
      </c>
      <c r="G21" s="156">
        <v>1865714.579</v>
      </c>
      <c r="H21" s="134">
        <f t="shared" si="2"/>
        <v>15.432883601271058</v>
      </c>
      <c r="I21" s="134">
        <f t="shared" si="3"/>
        <v>2.5562553391756277</v>
      </c>
      <c r="J21" s="156">
        <v>3180163.968</v>
      </c>
      <c r="K21" s="156">
        <v>3639759.824</v>
      </c>
      <c r="L21" s="134">
        <f t="shared" si="4"/>
        <v>14.45195469870817</v>
      </c>
      <c r="M21" s="134">
        <f t="shared" si="5"/>
        <v>2.557709772466888</v>
      </c>
    </row>
    <row r="22" spans="1:13" ht="16.5">
      <c r="A22" s="148" t="s">
        <v>10</v>
      </c>
      <c r="B22" s="155">
        <v>9696462.57599</v>
      </c>
      <c r="C22" s="155">
        <v>9898373.41701</v>
      </c>
      <c r="D22" s="140">
        <f t="shared" si="0"/>
        <v>2.082314446507151</v>
      </c>
      <c r="E22" s="140">
        <f t="shared" si="1"/>
        <v>84.17577470508174</v>
      </c>
      <c r="F22" s="155">
        <v>55443472.837000005</v>
      </c>
      <c r="G22" s="155">
        <v>58015198.643999994</v>
      </c>
      <c r="H22" s="139">
        <f t="shared" si="2"/>
        <v>4.638464503406354</v>
      </c>
      <c r="I22" s="139">
        <f t="shared" si="3"/>
        <v>79.48786108888504</v>
      </c>
      <c r="J22" s="155">
        <v>104202581.018</v>
      </c>
      <c r="K22" s="155">
        <v>114025692.42400001</v>
      </c>
      <c r="L22" s="140">
        <f t="shared" si="4"/>
        <v>9.426936751502494</v>
      </c>
      <c r="M22" s="140">
        <f t="shared" si="5"/>
        <v>80.12743750346105</v>
      </c>
    </row>
    <row r="23" spans="1:13" ht="15.75">
      <c r="A23" s="150" t="s">
        <v>78</v>
      </c>
      <c r="B23" s="155">
        <v>941065.64989</v>
      </c>
      <c r="C23" s="155">
        <v>935808.19238</v>
      </c>
      <c r="D23" s="139">
        <f t="shared" si="0"/>
        <v>-0.5586706422250686</v>
      </c>
      <c r="E23" s="139">
        <f t="shared" si="1"/>
        <v>7.958113545563067</v>
      </c>
      <c r="F23" s="155">
        <v>5485334.351</v>
      </c>
      <c r="G23" s="155">
        <v>5615253.709999999</v>
      </c>
      <c r="H23" s="139">
        <f t="shared" si="2"/>
        <v>2.3684856872273317</v>
      </c>
      <c r="I23" s="139">
        <f t="shared" si="3"/>
        <v>7.693578877808218</v>
      </c>
      <c r="J23" s="155">
        <v>10433459.625</v>
      </c>
      <c r="K23" s="155">
        <v>11184128.964999998</v>
      </c>
      <c r="L23" s="139">
        <f t="shared" si="4"/>
        <v>7.194826711183041</v>
      </c>
      <c r="M23" s="139">
        <f t="shared" si="5"/>
        <v>7.859242734009165</v>
      </c>
    </row>
    <row r="24" spans="1:13" ht="14.25">
      <c r="A24" s="149" t="s">
        <v>11</v>
      </c>
      <c r="B24" s="156">
        <v>675633.1942</v>
      </c>
      <c r="C24" s="156">
        <v>640023.09789</v>
      </c>
      <c r="D24" s="134">
        <f t="shared" si="0"/>
        <v>-5.270625631732771</v>
      </c>
      <c r="E24" s="134">
        <f t="shared" si="1"/>
        <v>5.442756887859556</v>
      </c>
      <c r="F24" s="156">
        <v>4095819.226</v>
      </c>
      <c r="G24" s="156">
        <v>3928491.24</v>
      </c>
      <c r="H24" s="134">
        <f t="shared" si="2"/>
        <v>-4.085336211564519</v>
      </c>
      <c r="I24" s="134">
        <f t="shared" si="3"/>
        <v>5.38250964010647</v>
      </c>
      <c r="J24" s="156">
        <v>7515163.857000001</v>
      </c>
      <c r="K24" s="156">
        <v>7778635.567</v>
      </c>
      <c r="L24" s="134">
        <f t="shared" si="4"/>
        <v>3.505867802930049</v>
      </c>
      <c r="M24" s="134">
        <f t="shared" si="5"/>
        <v>5.466155232272933</v>
      </c>
    </row>
    <row r="25" spans="1:13" ht="14.25">
      <c r="A25" s="149" t="s">
        <v>12</v>
      </c>
      <c r="B25" s="156">
        <v>132546.40682</v>
      </c>
      <c r="C25" s="156">
        <v>140210.11883</v>
      </c>
      <c r="D25" s="134">
        <f t="shared" si="0"/>
        <v>5.781908535934455</v>
      </c>
      <c r="E25" s="134">
        <f t="shared" si="1"/>
        <v>1.1923469520482017</v>
      </c>
      <c r="F25" s="156">
        <v>661759.1680000001</v>
      </c>
      <c r="G25" s="156">
        <v>737949.1429999999</v>
      </c>
      <c r="H25" s="134">
        <f t="shared" si="2"/>
        <v>11.513248124731662</v>
      </c>
      <c r="I25" s="134">
        <f t="shared" si="3"/>
        <v>1.0110798608032041</v>
      </c>
      <c r="J25" s="156">
        <v>1458158.3810000003</v>
      </c>
      <c r="K25" s="156">
        <v>1555784.0470000003</v>
      </c>
      <c r="L25" s="134">
        <f t="shared" si="4"/>
        <v>6.695134580171504</v>
      </c>
      <c r="M25" s="134">
        <f t="shared" si="5"/>
        <v>1.093271054485925</v>
      </c>
    </row>
    <row r="26" spans="1:13" ht="14.25">
      <c r="A26" s="149" t="s">
        <v>13</v>
      </c>
      <c r="B26" s="156">
        <v>132886.04887</v>
      </c>
      <c r="C26" s="156">
        <v>155574.97566</v>
      </c>
      <c r="D26" s="134">
        <f t="shared" si="0"/>
        <v>17.073972010557828</v>
      </c>
      <c r="E26" s="134">
        <f t="shared" si="1"/>
        <v>1.3230097056553087</v>
      </c>
      <c r="F26" s="156">
        <v>727755.959</v>
      </c>
      <c r="G26" s="156">
        <v>948813.326</v>
      </c>
      <c r="H26" s="134">
        <f t="shared" si="2"/>
        <v>30.375205350946494</v>
      </c>
      <c r="I26" s="134">
        <f t="shared" si="3"/>
        <v>1.2999893755284235</v>
      </c>
      <c r="J26" s="156">
        <v>1460137.3900000001</v>
      </c>
      <c r="K26" s="156">
        <v>1849709.3520000002</v>
      </c>
      <c r="L26" s="134">
        <f t="shared" si="4"/>
        <v>26.68050038770667</v>
      </c>
      <c r="M26" s="134">
        <f t="shared" si="5"/>
        <v>1.2998164479530216</v>
      </c>
    </row>
    <row r="27" spans="1:13" ht="15.75">
      <c r="A27" s="150" t="s">
        <v>79</v>
      </c>
      <c r="B27" s="155">
        <v>1380911.34806</v>
      </c>
      <c r="C27" s="155">
        <v>1390074.61426</v>
      </c>
      <c r="D27" s="139">
        <f t="shared" si="0"/>
        <v>0.6635665796267911</v>
      </c>
      <c r="E27" s="139">
        <f t="shared" si="1"/>
        <v>11.821195526138125</v>
      </c>
      <c r="F27" s="155">
        <v>7936664.658</v>
      </c>
      <c r="G27" s="155">
        <v>8725538.375</v>
      </c>
      <c r="H27" s="139">
        <f t="shared" si="2"/>
        <v>9.939612557585273</v>
      </c>
      <c r="I27" s="139">
        <f t="shared" si="3"/>
        <v>11.95504623768906</v>
      </c>
      <c r="J27" s="155">
        <v>14514988.651999999</v>
      </c>
      <c r="K27" s="155">
        <v>16554412.52</v>
      </c>
      <c r="L27" s="139">
        <f t="shared" si="4"/>
        <v>14.05046822216421</v>
      </c>
      <c r="M27" s="139">
        <f t="shared" si="5"/>
        <v>11.633015563461036</v>
      </c>
    </row>
    <row r="28" spans="1:13" ht="15">
      <c r="A28" s="149" t="s">
        <v>14</v>
      </c>
      <c r="B28" s="156">
        <v>1380911.34806</v>
      </c>
      <c r="C28" s="156">
        <v>1390074.61426</v>
      </c>
      <c r="D28" s="134">
        <f t="shared" si="0"/>
        <v>0.6635665796267911</v>
      </c>
      <c r="E28" s="134">
        <f t="shared" si="1"/>
        <v>11.821195526138125</v>
      </c>
      <c r="F28" s="156">
        <v>7936664.658</v>
      </c>
      <c r="G28" s="158">
        <v>8725538.375</v>
      </c>
      <c r="H28" s="134">
        <f t="shared" si="2"/>
        <v>9.939612557585273</v>
      </c>
      <c r="I28" s="134">
        <f t="shared" si="3"/>
        <v>11.95504623768906</v>
      </c>
      <c r="J28" s="156">
        <v>14514988.651999999</v>
      </c>
      <c r="K28" s="156">
        <v>16554412.52</v>
      </c>
      <c r="L28" s="134">
        <f t="shared" si="4"/>
        <v>14.05046822216421</v>
      </c>
      <c r="M28" s="134">
        <f t="shared" si="5"/>
        <v>11.633015563461036</v>
      </c>
    </row>
    <row r="29" spans="1:13" ht="15.75">
      <c r="A29" s="150" t="s">
        <v>80</v>
      </c>
      <c r="B29" s="155">
        <v>7374485.57804</v>
      </c>
      <c r="C29" s="155">
        <v>7572490.61037</v>
      </c>
      <c r="D29" s="139">
        <f t="shared" si="0"/>
        <v>2.6850012822538583</v>
      </c>
      <c r="E29" s="139">
        <f t="shared" si="1"/>
        <v>64.39646563338054</v>
      </c>
      <c r="F29" s="155">
        <v>42021473.830000006</v>
      </c>
      <c r="G29" s="155">
        <v>43674406.558</v>
      </c>
      <c r="H29" s="139">
        <f t="shared" si="2"/>
        <v>3.933542965882195</v>
      </c>
      <c r="I29" s="139">
        <f t="shared" si="3"/>
        <v>59.83923597201765</v>
      </c>
      <c r="J29" s="155">
        <v>79254132.742</v>
      </c>
      <c r="K29" s="155">
        <v>86287150.93800001</v>
      </c>
      <c r="L29" s="139">
        <f t="shared" si="4"/>
        <v>8.874008146546693</v>
      </c>
      <c r="M29" s="139">
        <f t="shared" si="5"/>
        <v>60.63517920528814</v>
      </c>
    </row>
    <row r="30" spans="1:13" ht="14.25">
      <c r="A30" s="149" t="s">
        <v>15</v>
      </c>
      <c r="B30" s="156">
        <v>1470193.85995</v>
      </c>
      <c r="C30" s="156">
        <v>1409980.76329</v>
      </c>
      <c r="D30" s="134">
        <f t="shared" si="0"/>
        <v>-4.095588908393879</v>
      </c>
      <c r="E30" s="134">
        <f t="shared" si="1"/>
        <v>11.990477431902114</v>
      </c>
      <c r="F30" s="156">
        <v>8153068.507000001</v>
      </c>
      <c r="G30" s="156">
        <v>7975698.968</v>
      </c>
      <c r="H30" s="134">
        <f t="shared" si="2"/>
        <v>-2.1754942798250276</v>
      </c>
      <c r="I30" s="134">
        <f t="shared" si="3"/>
        <v>10.9276752725678</v>
      </c>
      <c r="J30" s="156">
        <v>15827745.365</v>
      </c>
      <c r="K30" s="156">
        <v>15976367.883000001</v>
      </c>
      <c r="L30" s="134">
        <f t="shared" si="4"/>
        <v>0.9389999306448982</v>
      </c>
      <c r="M30" s="134">
        <f t="shared" si="5"/>
        <v>11.22681556992625</v>
      </c>
    </row>
    <row r="31" spans="1:13" ht="14.25">
      <c r="A31" s="149" t="s">
        <v>121</v>
      </c>
      <c r="B31" s="156">
        <v>1771457.26416</v>
      </c>
      <c r="C31" s="156">
        <v>1610157.20104</v>
      </c>
      <c r="D31" s="134">
        <f t="shared" si="0"/>
        <v>-9.105501238071712</v>
      </c>
      <c r="E31" s="134">
        <f t="shared" si="1"/>
        <v>13.69277800346407</v>
      </c>
      <c r="F31" s="156">
        <v>10206727.89</v>
      </c>
      <c r="G31" s="156">
        <v>10044628.11</v>
      </c>
      <c r="H31" s="134">
        <f t="shared" si="2"/>
        <v>-1.588165979802575</v>
      </c>
      <c r="I31" s="134">
        <f t="shared" si="3"/>
        <v>13.762359218945189</v>
      </c>
      <c r="J31" s="156">
        <v>18698934</v>
      </c>
      <c r="K31" s="156">
        <v>19958963.432</v>
      </c>
      <c r="L31" s="134">
        <f t="shared" si="4"/>
        <v>6.73850943588549</v>
      </c>
      <c r="M31" s="134">
        <f t="shared" si="5"/>
        <v>14.025440767197075</v>
      </c>
    </row>
    <row r="32" spans="1:13" ht="14.25">
      <c r="A32" s="149" t="s">
        <v>122</v>
      </c>
      <c r="B32" s="156">
        <v>123561.77966</v>
      </c>
      <c r="C32" s="156">
        <v>105922.00193</v>
      </c>
      <c r="D32" s="134">
        <f t="shared" si="0"/>
        <v>-14.276079365754256</v>
      </c>
      <c r="E32" s="134">
        <f t="shared" si="1"/>
        <v>0.9007607811045976</v>
      </c>
      <c r="F32" s="156">
        <v>756258.096</v>
      </c>
      <c r="G32" s="156">
        <v>444240.9639999999</v>
      </c>
      <c r="H32" s="134">
        <f t="shared" si="2"/>
        <v>-41.25802204965752</v>
      </c>
      <c r="I32" s="134">
        <f t="shared" si="3"/>
        <v>0.6086640201494227</v>
      </c>
      <c r="J32" s="156">
        <v>1235338.392</v>
      </c>
      <c r="K32" s="156">
        <v>1009660.8060000001</v>
      </c>
      <c r="L32" s="134">
        <f t="shared" si="4"/>
        <v>-18.26848315097131</v>
      </c>
      <c r="M32" s="134">
        <f t="shared" si="5"/>
        <v>0.7095026692022179</v>
      </c>
    </row>
    <row r="33" spans="1:13" ht="14.25">
      <c r="A33" s="149" t="s">
        <v>142</v>
      </c>
      <c r="B33" s="156">
        <v>889503.80268</v>
      </c>
      <c r="C33" s="156">
        <v>962528.26273</v>
      </c>
      <c r="D33" s="134">
        <f t="shared" si="0"/>
        <v>8.20957255381972</v>
      </c>
      <c r="E33" s="134">
        <f t="shared" si="1"/>
        <v>8.185341043165895</v>
      </c>
      <c r="F33" s="156">
        <v>5060207.864</v>
      </c>
      <c r="G33" s="156">
        <v>6000413.160000001</v>
      </c>
      <c r="H33" s="134">
        <f t="shared" si="2"/>
        <v>18.580369053392726</v>
      </c>
      <c r="I33" s="134">
        <f t="shared" si="3"/>
        <v>8.221294055455683</v>
      </c>
      <c r="J33" s="156">
        <v>10021523.105999999</v>
      </c>
      <c r="K33" s="156">
        <v>12124788.172</v>
      </c>
      <c r="L33" s="134">
        <f t="shared" si="4"/>
        <v>20.987479086295306</v>
      </c>
      <c r="M33" s="134">
        <f t="shared" si="5"/>
        <v>8.520257021391677</v>
      </c>
    </row>
    <row r="34" spans="1:13" ht="14.25">
      <c r="A34" s="149" t="s">
        <v>31</v>
      </c>
      <c r="B34" s="156">
        <v>428828.68871</v>
      </c>
      <c r="C34" s="156">
        <v>476665.03136</v>
      </c>
      <c r="D34" s="134">
        <f t="shared" si="0"/>
        <v>11.155117162030603</v>
      </c>
      <c r="E34" s="134">
        <f t="shared" si="1"/>
        <v>4.05355977181049</v>
      </c>
      <c r="F34" s="156">
        <v>2359677.753</v>
      </c>
      <c r="G34" s="156">
        <v>2687871.031</v>
      </c>
      <c r="H34" s="134">
        <f t="shared" si="2"/>
        <v>13.908393956876022</v>
      </c>
      <c r="I34" s="134">
        <f t="shared" si="3"/>
        <v>3.6827094301272805</v>
      </c>
      <c r="J34" s="156">
        <v>4603076.255999999</v>
      </c>
      <c r="K34" s="156">
        <v>5227527.905</v>
      </c>
      <c r="L34" s="134">
        <f t="shared" si="4"/>
        <v>13.565963591979244</v>
      </c>
      <c r="M34" s="134">
        <f t="shared" si="5"/>
        <v>3.6734564517963255</v>
      </c>
    </row>
    <row r="35" spans="1:13" ht="14.25">
      <c r="A35" s="149" t="s">
        <v>16</v>
      </c>
      <c r="B35" s="156">
        <v>558947.93712</v>
      </c>
      <c r="C35" s="156">
        <v>565495.14857</v>
      </c>
      <c r="D35" s="134">
        <f t="shared" si="0"/>
        <v>1.1713454894805935</v>
      </c>
      <c r="E35" s="134">
        <f t="shared" si="1"/>
        <v>4.808971152880981</v>
      </c>
      <c r="F35" s="156">
        <v>3140306.891</v>
      </c>
      <c r="G35" s="156">
        <v>3216677.7</v>
      </c>
      <c r="H35" s="134">
        <f t="shared" si="2"/>
        <v>2.4319536800328714</v>
      </c>
      <c r="I35" s="134">
        <f t="shared" si="3"/>
        <v>4.407238726429108</v>
      </c>
      <c r="J35" s="156">
        <v>5874855.427999999</v>
      </c>
      <c r="K35" s="156">
        <v>6359665.932</v>
      </c>
      <c r="L35" s="134">
        <f t="shared" si="4"/>
        <v>8.252296757625006</v>
      </c>
      <c r="M35" s="134">
        <f t="shared" si="5"/>
        <v>4.469025564995944</v>
      </c>
    </row>
    <row r="36" spans="1:13" ht="14.25">
      <c r="A36" s="149" t="s">
        <v>143</v>
      </c>
      <c r="B36" s="156">
        <v>1300456.08141</v>
      </c>
      <c r="C36" s="156">
        <v>1495854.07595</v>
      </c>
      <c r="D36" s="134">
        <f t="shared" si="0"/>
        <v>15.025343595467099</v>
      </c>
      <c r="E36" s="134">
        <f t="shared" si="1"/>
        <v>12.720744144938557</v>
      </c>
      <c r="F36" s="156">
        <v>7726552.187</v>
      </c>
      <c r="G36" s="156">
        <v>8123679.771</v>
      </c>
      <c r="H36" s="134">
        <f t="shared" si="2"/>
        <v>5.139777411562312</v>
      </c>
      <c r="I36" s="134">
        <f t="shared" si="3"/>
        <v>11.130426927093112</v>
      </c>
      <c r="J36" s="156">
        <v>14175508.415</v>
      </c>
      <c r="K36" s="156">
        <v>15692559.422</v>
      </c>
      <c r="L36" s="134">
        <f t="shared" si="4"/>
        <v>10.701916027186114</v>
      </c>
      <c r="M36" s="134">
        <f t="shared" si="5"/>
        <v>11.027379423227222</v>
      </c>
    </row>
    <row r="37" spans="1:13" ht="14.25">
      <c r="A37" s="147" t="s">
        <v>155</v>
      </c>
      <c r="B37" s="156">
        <v>273234.25679</v>
      </c>
      <c r="C37" s="156">
        <v>288606.58122</v>
      </c>
      <c r="D37" s="134">
        <f t="shared" si="0"/>
        <v>5.626060440076774</v>
      </c>
      <c r="E37" s="134">
        <f t="shared" si="1"/>
        <v>2.4543105756578925</v>
      </c>
      <c r="F37" s="156">
        <v>1569260.257</v>
      </c>
      <c r="G37" s="156">
        <v>1591892.836</v>
      </c>
      <c r="H37" s="134">
        <f t="shared" si="2"/>
        <v>1.4422450896237737</v>
      </c>
      <c r="I37" s="134">
        <f t="shared" si="3"/>
        <v>2.18108632865029</v>
      </c>
      <c r="J37" s="156">
        <v>3171778.7139999997</v>
      </c>
      <c r="K37" s="156">
        <v>3183878.783</v>
      </c>
      <c r="L37" s="134">
        <f t="shared" si="4"/>
        <v>0.38149158850809206</v>
      </c>
      <c r="M37" s="134">
        <f t="shared" si="5"/>
        <v>2.2373558342867956</v>
      </c>
    </row>
    <row r="38" spans="1:13" ht="14.25">
      <c r="A38" s="149" t="s">
        <v>154</v>
      </c>
      <c r="B38" s="156">
        <v>116134.27037</v>
      </c>
      <c r="C38" s="156">
        <v>167445.85035</v>
      </c>
      <c r="D38" s="134">
        <f t="shared" si="0"/>
        <v>44.18297873360118</v>
      </c>
      <c r="E38" s="134">
        <f t="shared" si="1"/>
        <v>1.4239596326140695</v>
      </c>
      <c r="F38" s="156">
        <v>697546.613</v>
      </c>
      <c r="G38" s="156">
        <v>1022728.465</v>
      </c>
      <c r="H38" s="134">
        <f t="shared" si="2"/>
        <v>46.617938635163284</v>
      </c>
      <c r="I38" s="134">
        <f t="shared" si="3"/>
        <v>1.4012620840345291</v>
      </c>
      <c r="J38" s="156">
        <v>1348784.751</v>
      </c>
      <c r="K38" s="156">
        <v>1789473.3869999999</v>
      </c>
      <c r="L38" s="134">
        <f t="shared" si="4"/>
        <v>32.67301440598804</v>
      </c>
      <c r="M38" s="134">
        <f t="shared" si="5"/>
        <v>1.2574877988705775</v>
      </c>
    </row>
    <row r="39" spans="1:13" ht="14.25">
      <c r="A39" s="149" t="s">
        <v>161</v>
      </c>
      <c r="B39" s="156">
        <v>83400.01388</v>
      </c>
      <c r="C39" s="156">
        <v>162196.44588</v>
      </c>
      <c r="D39" s="134">
        <f>(C39-B39)/B39*100</f>
        <v>94.48011856853664</v>
      </c>
      <c r="E39" s="134">
        <f t="shared" si="1"/>
        <v>1.3793186932004053</v>
      </c>
      <c r="F39" s="156">
        <v>366918.772</v>
      </c>
      <c r="G39" s="156">
        <v>638844.132</v>
      </c>
      <c r="H39" s="134">
        <f t="shared" si="2"/>
        <v>74.11050639840253</v>
      </c>
      <c r="I39" s="134">
        <f t="shared" si="3"/>
        <v>0.8752939713861879</v>
      </c>
      <c r="J39" s="156">
        <v>709843.669</v>
      </c>
      <c r="K39" s="156">
        <v>1155770.421</v>
      </c>
      <c r="L39" s="134">
        <f aca="true" t="shared" si="6" ref="L39:L45">(K39-J39)/J39*100</f>
        <v>62.82041687125339</v>
      </c>
      <c r="M39" s="134">
        <f>K39/K$45*100</f>
        <v>0.8121759246386664</v>
      </c>
    </row>
    <row r="40" spans="1:13" ht="14.25">
      <c r="A40" s="149" t="s">
        <v>162</v>
      </c>
      <c r="B40" s="156">
        <v>351410.81496</v>
      </c>
      <c r="C40" s="156">
        <v>320491.31529</v>
      </c>
      <c r="D40" s="134">
        <f>(C40-B40)/B40*100</f>
        <v>-8.798676180048545</v>
      </c>
      <c r="E40" s="134">
        <f t="shared" si="1"/>
        <v>2.7254583772750287</v>
      </c>
      <c r="F40" s="156">
        <v>1940793.644</v>
      </c>
      <c r="G40" s="156">
        <v>1883736.2859999998</v>
      </c>
      <c r="H40" s="134">
        <f t="shared" si="2"/>
        <v>-2.9398982306230304</v>
      </c>
      <c r="I40" s="134">
        <f t="shared" si="3"/>
        <v>2.5809472643277056</v>
      </c>
      <c r="J40" s="156">
        <v>3517096.312</v>
      </c>
      <c r="K40" s="156">
        <v>3735161.8529999997</v>
      </c>
      <c r="L40" s="134">
        <f t="shared" si="6"/>
        <v>6.200158359496177</v>
      </c>
      <c r="M40" s="134">
        <f>K40/K$45*100</f>
        <v>2.6247501030616434</v>
      </c>
    </row>
    <row r="41" spans="1:13" ht="14.25">
      <c r="A41" s="149" t="s">
        <v>81</v>
      </c>
      <c r="B41" s="156">
        <v>7356.80835</v>
      </c>
      <c r="C41" s="156">
        <v>7147.93276</v>
      </c>
      <c r="D41" s="134">
        <f t="shared" si="0"/>
        <v>-2.839214779871227</v>
      </c>
      <c r="E41" s="134">
        <f t="shared" si="1"/>
        <v>0.06078602536643674</v>
      </c>
      <c r="F41" s="156">
        <v>44155.354999999996</v>
      </c>
      <c r="G41" s="156">
        <v>43995.132999999994</v>
      </c>
      <c r="H41" s="134">
        <f t="shared" si="2"/>
        <v>-0.3628597256210523</v>
      </c>
      <c r="I41" s="134">
        <f t="shared" si="3"/>
        <v>0.06027867011108983</v>
      </c>
      <c r="J41" s="156">
        <v>69648.339</v>
      </c>
      <c r="K41" s="156">
        <v>73332.942</v>
      </c>
      <c r="L41" s="134">
        <f t="shared" si="6"/>
        <v>5.290295580487552</v>
      </c>
      <c r="M41" s="134">
        <f t="shared" si="5"/>
        <v>0.05153207669373611</v>
      </c>
    </row>
    <row r="42" spans="1:13" ht="15.75">
      <c r="A42" s="146" t="s">
        <v>17</v>
      </c>
      <c r="B42" s="155">
        <v>368690.61209</v>
      </c>
      <c r="C42" s="155">
        <v>411806.35435</v>
      </c>
      <c r="D42" s="140">
        <f t="shared" si="0"/>
        <v>11.694288068684296</v>
      </c>
      <c r="E42" s="140">
        <f t="shared" si="1"/>
        <v>3.5020015355571052</v>
      </c>
      <c r="F42" s="155">
        <v>1837145.3169999998</v>
      </c>
      <c r="G42" s="155">
        <v>1934586.638</v>
      </c>
      <c r="H42" s="139">
        <f t="shared" si="2"/>
        <v>5.3039528282454445</v>
      </c>
      <c r="I42" s="139">
        <f t="shared" si="3"/>
        <v>2.6506184162080926</v>
      </c>
      <c r="J42" s="155">
        <v>3750563.3900000006</v>
      </c>
      <c r="K42" s="155">
        <v>3960459.8200000003</v>
      </c>
      <c r="L42" s="140">
        <f t="shared" si="6"/>
        <v>5.59639734551986</v>
      </c>
      <c r="M42" s="140">
        <f t="shared" si="5"/>
        <v>2.7830701131109725</v>
      </c>
    </row>
    <row r="43" spans="1:13" ht="14.25">
      <c r="A43" s="149" t="s">
        <v>84</v>
      </c>
      <c r="B43" s="156">
        <v>368690.61209</v>
      </c>
      <c r="C43" s="156">
        <v>411806.35435</v>
      </c>
      <c r="D43" s="134">
        <f t="shared" si="0"/>
        <v>11.694288068684296</v>
      </c>
      <c r="E43" s="134">
        <f t="shared" si="1"/>
        <v>3.5020015355571052</v>
      </c>
      <c r="F43" s="156">
        <v>1837145.3169999998</v>
      </c>
      <c r="G43" s="156">
        <v>1934586.638</v>
      </c>
      <c r="H43" s="134">
        <f t="shared" si="2"/>
        <v>5.3039528282454445</v>
      </c>
      <c r="I43" s="134">
        <f t="shared" si="3"/>
        <v>2.6506184162080926</v>
      </c>
      <c r="J43" s="156">
        <v>3750563.3900000006</v>
      </c>
      <c r="K43" s="156">
        <v>3960459.8200000003</v>
      </c>
      <c r="L43" s="134">
        <f t="shared" si="6"/>
        <v>5.59639734551986</v>
      </c>
      <c r="M43" s="134">
        <f t="shared" si="5"/>
        <v>2.7830701131109725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22994.68599999696</v>
      </c>
      <c r="G44" s="156">
        <f>(G45-G46)</f>
        <v>3732807.320999995</v>
      </c>
      <c r="H44" s="134">
        <f t="shared" si="2"/>
        <v>16133.347656934686</v>
      </c>
      <c r="I44" s="134">
        <f t="shared" si="3"/>
        <v>5.114398928872876</v>
      </c>
      <c r="J44" s="155">
        <f>J45-J46</f>
        <v>347074.69900001585</v>
      </c>
      <c r="K44" s="156">
        <f>K45-K46</f>
        <v>5427636.240999997</v>
      </c>
      <c r="L44" s="137">
        <f t="shared" si="6"/>
        <v>1463.8236542847937</v>
      </c>
      <c r="M44" s="137">
        <f t="shared" si="5"/>
        <v>3.814075358341868</v>
      </c>
    </row>
    <row r="45" spans="1:13" s="82" customFormat="1" ht="22.5" customHeight="1" thickBot="1">
      <c r="A45" s="144" t="s">
        <v>128</v>
      </c>
      <c r="B45" s="157">
        <v>11430190.00439</v>
      </c>
      <c r="C45" s="157">
        <v>11759171.15309</v>
      </c>
      <c r="D45" s="136">
        <f>(C45-B45)/B45*100</f>
        <v>2.878177428141166</v>
      </c>
      <c r="E45" s="135">
        <f>C45/C$45*100</f>
        <v>100</v>
      </c>
      <c r="F45" s="157">
        <v>65587883.483</v>
      </c>
      <c r="G45" s="157">
        <v>72986236.954</v>
      </c>
      <c r="H45" s="136">
        <f t="shared" si="2"/>
        <v>11.280061313333283</v>
      </c>
      <c r="I45" s="135">
        <f t="shared" si="3"/>
        <v>100</v>
      </c>
      <c r="J45" s="157">
        <v>124753756.209</v>
      </c>
      <c r="K45" s="157">
        <v>142305427.425</v>
      </c>
      <c r="L45" s="136">
        <f t="shared" si="6"/>
        <v>14.06905230700684</v>
      </c>
      <c r="M45" s="135">
        <f t="shared" si="5"/>
        <v>100</v>
      </c>
    </row>
    <row r="46" spans="6:11" ht="20.25" customHeight="1" hidden="1">
      <c r="F46" s="157">
        <v>65564888.797000006</v>
      </c>
      <c r="G46" s="157">
        <v>69253429.633</v>
      </c>
      <c r="J46" s="152">
        <v>124406681.50999999</v>
      </c>
      <c r="K46" s="152">
        <v>136877791.18400002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52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B55">
      <selection activeCell="H72" sqref="H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1518240.114</v>
      </c>
      <c r="D2" s="69">
        <v>1541374.33</v>
      </c>
      <c r="E2" s="69">
        <v>1664873.579</v>
      </c>
      <c r="F2" s="69">
        <v>1501136.621</v>
      </c>
      <c r="G2" s="69">
        <v>1547550.976</v>
      </c>
      <c r="H2" s="69">
        <v>1530468.729</v>
      </c>
      <c r="I2" s="69"/>
      <c r="J2" s="69"/>
      <c r="K2" s="69"/>
      <c r="L2" s="69"/>
      <c r="M2" s="69"/>
      <c r="N2" s="69"/>
      <c r="O2" s="70">
        <f>SUM(C2:N2)</f>
        <v>9303644.349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472486.636</v>
      </c>
      <c r="D4" s="23">
        <v>499005.045</v>
      </c>
      <c r="E4" s="23">
        <v>527782.864</v>
      </c>
      <c r="F4" s="23">
        <v>484532.876</v>
      </c>
      <c r="G4" s="23">
        <v>477437.139</v>
      </c>
      <c r="H4" s="23">
        <v>467327.529</v>
      </c>
      <c r="I4" s="23"/>
      <c r="J4" s="23"/>
      <c r="K4" s="23"/>
      <c r="L4" s="23"/>
      <c r="M4" s="23"/>
      <c r="N4" s="23"/>
      <c r="O4" s="70">
        <f>SUM(C4:N4)</f>
        <v>2928572.089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179715.086</v>
      </c>
      <c r="E6" s="23">
        <v>194410.705</v>
      </c>
      <c r="F6" s="23">
        <v>160314.611</v>
      </c>
      <c r="G6" s="23">
        <v>187161.785</v>
      </c>
      <c r="H6" s="23">
        <v>184335.548</v>
      </c>
      <c r="I6" s="23"/>
      <c r="J6" s="23"/>
      <c r="K6" s="23"/>
      <c r="L6" s="23"/>
      <c r="M6" s="23"/>
      <c r="N6" s="23"/>
      <c r="O6" s="129">
        <f>SUM(C6:N6)</f>
        <v>1100774.389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93803.258</v>
      </c>
      <c r="D8" s="23">
        <v>91071.637</v>
      </c>
      <c r="E8" s="23">
        <v>102597.379</v>
      </c>
      <c r="F8" s="23">
        <v>89056.651</v>
      </c>
      <c r="G8" s="23">
        <v>98911.656</v>
      </c>
      <c r="H8" s="23">
        <v>96842.65</v>
      </c>
      <c r="I8" s="23"/>
      <c r="J8" s="23"/>
      <c r="K8" s="23"/>
      <c r="L8" s="23"/>
      <c r="M8" s="23"/>
      <c r="N8" s="23"/>
      <c r="O8" s="129">
        <f t="shared" si="0"/>
        <v>572283.231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96740.118</v>
      </c>
      <c r="E10" s="23">
        <v>106827.166</v>
      </c>
      <c r="F10" s="23">
        <v>95971.04</v>
      </c>
      <c r="G10" s="23">
        <v>97866.121</v>
      </c>
      <c r="H10" s="23">
        <v>87453.172</v>
      </c>
      <c r="I10" s="23"/>
      <c r="J10" s="23"/>
      <c r="K10" s="23"/>
      <c r="L10" s="23"/>
      <c r="M10" s="23"/>
      <c r="N10" s="23"/>
      <c r="O10" s="129">
        <f t="shared" si="0"/>
        <v>592427.301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120510.339</v>
      </c>
      <c r="D12" s="23">
        <v>144285.329</v>
      </c>
      <c r="E12" s="23">
        <v>137109.934</v>
      </c>
      <c r="F12" s="23">
        <v>133134.498</v>
      </c>
      <c r="G12" s="23">
        <v>130032.373</v>
      </c>
      <c r="H12" s="23">
        <v>131115.011</v>
      </c>
      <c r="I12" s="23"/>
      <c r="J12" s="23"/>
      <c r="K12" s="23"/>
      <c r="L12" s="23"/>
      <c r="M12" s="23"/>
      <c r="N12" s="23"/>
      <c r="O12" s="129">
        <f t="shared" si="0"/>
        <v>796187.4839999999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19429.576</v>
      </c>
      <c r="F14" s="23">
        <v>15965.169</v>
      </c>
      <c r="G14" s="23">
        <v>15622.158</v>
      </c>
      <c r="H14" s="23">
        <v>15603.958</v>
      </c>
      <c r="I14" s="23"/>
      <c r="J14" s="23"/>
      <c r="K14" s="23"/>
      <c r="L14" s="23"/>
      <c r="M14" s="23"/>
      <c r="N14" s="23"/>
      <c r="O14" s="129">
        <f t="shared" si="0"/>
        <v>97372.62999999999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73414.227</v>
      </c>
      <c r="H16" s="23">
        <v>82719.876</v>
      </c>
      <c r="I16" s="23"/>
      <c r="J16" s="23"/>
      <c r="K16" s="23"/>
      <c r="L16" s="23"/>
      <c r="M16" s="23"/>
      <c r="N16" s="23"/>
      <c r="O16" s="129">
        <f t="shared" si="0"/>
        <v>525667.837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>
        <v>2650.817</v>
      </c>
      <c r="I18" s="23"/>
      <c r="J18" s="23"/>
      <c r="K18" s="23"/>
      <c r="L18" s="23"/>
      <c r="M18" s="23"/>
      <c r="N18" s="23"/>
      <c r="O18" s="129">
        <f t="shared" si="0"/>
        <v>41219.392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147977.622</v>
      </c>
      <c r="D20" s="23">
        <v>111087.871</v>
      </c>
      <c r="E20" s="23">
        <v>147781.26</v>
      </c>
      <c r="F20" s="23">
        <v>115094.718</v>
      </c>
      <c r="G20" s="23">
        <v>129199.935</v>
      </c>
      <c r="H20" s="23">
        <v>132284.008</v>
      </c>
      <c r="I20" s="23"/>
      <c r="J20" s="23"/>
      <c r="K20" s="23"/>
      <c r="L20" s="23"/>
      <c r="M20" s="23"/>
      <c r="N20" s="23"/>
      <c r="O20" s="129">
        <f t="shared" si="0"/>
        <v>783425.414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268005.721</v>
      </c>
      <c r="D22" s="23">
        <v>296006.388</v>
      </c>
      <c r="E22" s="23">
        <v>331664.41</v>
      </c>
      <c r="F22" s="23">
        <v>308064.924</v>
      </c>
      <c r="G22" s="23">
        <v>331836.976</v>
      </c>
      <c r="H22" s="23">
        <v>330136.16</v>
      </c>
      <c r="I22" s="23"/>
      <c r="J22" s="23"/>
      <c r="K22" s="23"/>
      <c r="L22" s="23"/>
      <c r="M22" s="23"/>
      <c r="N22" s="23"/>
      <c r="O22" s="129">
        <f t="shared" si="0"/>
        <v>1865714.579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8729968.268</v>
      </c>
      <c r="D24" s="21">
        <v>9320387.493</v>
      </c>
      <c r="E24" s="21">
        <v>10612279.847</v>
      </c>
      <c r="F24" s="21">
        <v>9557915.014</v>
      </c>
      <c r="G24" s="21">
        <v>9896274.605</v>
      </c>
      <c r="H24" s="21">
        <v>9898373.417</v>
      </c>
      <c r="I24" s="21"/>
      <c r="J24" s="21"/>
      <c r="K24" s="21"/>
      <c r="L24" s="21"/>
      <c r="M24" s="21"/>
      <c r="N24" s="21"/>
      <c r="O24" s="129">
        <f t="shared" si="0"/>
        <v>58015198.643999994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588965.168</v>
      </c>
      <c r="D26" s="23">
        <v>638109.85</v>
      </c>
      <c r="E26" s="23">
        <v>727180.039</v>
      </c>
      <c r="F26" s="23">
        <v>649605.385</v>
      </c>
      <c r="G26" s="23">
        <v>684607.7</v>
      </c>
      <c r="H26" s="23">
        <v>640023.098</v>
      </c>
      <c r="I26" s="23"/>
      <c r="J26" s="23"/>
      <c r="K26" s="23"/>
      <c r="L26" s="23"/>
      <c r="M26" s="23"/>
      <c r="N26" s="23"/>
      <c r="O26" s="129">
        <f t="shared" si="0"/>
        <v>3928491.24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90081.85</v>
      </c>
      <c r="D28" s="23">
        <v>104212.515</v>
      </c>
      <c r="E28" s="23">
        <v>151072.735</v>
      </c>
      <c r="F28" s="23">
        <v>123098.733</v>
      </c>
      <c r="G28" s="23">
        <v>129273.191</v>
      </c>
      <c r="H28" s="23">
        <v>140210.119</v>
      </c>
      <c r="I28" s="23"/>
      <c r="J28" s="23"/>
      <c r="K28" s="23"/>
      <c r="L28" s="23"/>
      <c r="M28" s="23"/>
      <c r="N28" s="23"/>
      <c r="O28" s="129">
        <f t="shared" si="0"/>
        <v>737949.1429999999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133720.577</v>
      </c>
      <c r="D30" s="23">
        <v>149632.916</v>
      </c>
      <c r="E30" s="23">
        <v>168599.349</v>
      </c>
      <c r="F30" s="23">
        <v>168450.743</v>
      </c>
      <c r="G30" s="23">
        <v>172834.765</v>
      </c>
      <c r="H30" s="23">
        <v>155574.976</v>
      </c>
      <c r="I30" s="23"/>
      <c r="J30" s="23"/>
      <c r="K30" s="23"/>
      <c r="L30" s="23"/>
      <c r="M30" s="23"/>
      <c r="N30" s="23"/>
      <c r="O30" s="129">
        <f t="shared" si="0"/>
        <v>948813.326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1307681.646</v>
      </c>
      <c r="D32" s="23">
        <v>1390608.558</v>
      </c>
      <c r="E32" s="23">
        <v>1647749.624</v>
      </c>
      <c r="F32" s="24">
        <v>1490666.033</v>
      </c>
      <c r="G32" s="24">
        <v>1498757.9</v>
      </c>
      <c r="H32" s="24">
        <v>1390074.614</v>
      </c>
      <c r="I32" s="24"/>
      <c r="J32" s="24"/>
      <c r="K32" s="24"/>
      <c r="L32" s="24"/>
      <c r="M32" s="24"/>
      <c r="N32" s="24"/>
      <c r="O32" s="129">
        <f t="shared" si="0"/>
        <v>8725538.375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1240368.645</v>
      </c>
      <c r="D34" s="23">
        <v>1312526.605</v>
      </c>
      <c r="E34" s="23">
        <v>1488329.171</v>
      </c>
      <c r="F34" s="23">
        <v>1226565.298</v>
      </c>
      <c r="G34" s="23">
        <v>1297928.486</v>
      </c>
      <c r="H34" s="23">
        <v>1409980.763</v>
      </c>
      <c r="I34" s="23"/>
      <c r="J34" s="23"/>
      <c r="K34" s="23"/>
      <c r="L34" s="23"/>
      <c r="M34" s="23"/>
      <c r="N34" s="23"/>
      <c r="O34" s="129">
        <f t="shared" si="0"/>
        <v>7975698.968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1916280.258</v>
      </c>
      <c r="F36" s="23">
        <v>1635672.043</v>
      </c>
      <c r="G36" s="23">
        <v>1657692.77</v>
      </c>
      <c r="H36" s="23">
        <v>1610157.201</v>
      </c>
      <c r="I36" s="23"/>
      <c r="J36" s="23"/>
      <c r="K36" s="23"/>
      <c r="L36" s="23"/>
      <c r="M36" s="23"/>
      <c r="N36" s="23"/>
      <c r="O36" s="129">
        <f t="shared" si="0"/>
        <v>10044628.11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47451.784</v>
      </c>
      <c r="H38" s="23">
        <v>105922.002</v>
      </c>
      <c r="I38" s="23"/>
      <c r="J38" s="23"/>
      <c r="K38" s="23"/>
      <c r="L38" s="23"/>
      <c r="M38" s="23"/>
      <c r="N38" s="23"/>
      <c r="O38" s="129">
        <f t="shared" si="0"/>
        <v>444240.9639999999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824131.243</v>
      </c>
      <c r="D40" s="23">
        <v>953280.647</v>
      </c>
      <c r="E40" s="23">
        <v>1137552.766</v>
      </c>
      <c r="F40" s="23">
        <v>1060966.455</v>
      </c>
      <c r="G40" s="23">
        <v>1061953.786</v>
      </c>
      <c r="H40" s="23">
        <v>962528.263</v>
      </c>
      <c r="I40" s="23"/>
      <c r="J40" s="23"/>
      <c r="K40" s="23"/>
      <c r="L40" s="23"/>
      <c r="M40" s="23"/>
      <c r="N40" s="23"/>
      <c r="O40" s="129">
        <f t="shared" si="0"/>
        <v>6000413.160000001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388545.438</v>
      </c>
      <c r="D42" s="23">
        <v>420124.332</v>
      </c>
      <c r="E42" s="23">
        <v>466708.634</v>
      </c>
      <c r="F42" s="23">
        <v>452082.01</v>
      </c>
      <c r="G42" s="23">
        <v>483745.586</v>
      </c>
      <c r="H42" s="23">
        <v>476665.031</v>
      </c>
      <c r="I42" s="23"/>
      <c r="J42" s="23"/>
      <c r="K42" s="23"/>
      <c r="L42" s="23"/>
      <c r="M42" s="23"/>
      <c r="N42" s="23"/>
      <c r="O42" s="129">
        <f t="shared" si="0"/>
        <v>2687871.031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481968.196</v>
      </c>
      <c r="D44" s="23">
        <v>502063.586</v>
      </c>
      <c r="E44" s="23">
        <v>579075.028</v>
      </c>
      <c r="F44" s="23">
        <v>515626.681</v>
      </c>
      <c r="G44" s="23">
        <v>572449.06</v>
      </c>
      <c r="H44" s="23">
        <v>565495.149</v>
      </c>
      <c r="I44" s="23"/>
      <c r="J44" s="23"/>
      <c r="K44" s="23"/>
      <c r="L44" s="23"/>
      <c r="M44" s="23"/>
      <c r="N44" s="23"/>
      <c r="O44" s="129">
        <f t="shared" si="0"/>
        <v>3216677.7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1245146.681</v>
      </c>
      <c r="D46" s="23">
        <v>1366952.005</v>
      </c>
      <c r="E46" s="23">
        <v>1334536.795</v>
      </c>
      <c r="F46" s="23">
        <v>1331176.438</v>
      </c>
      <c r="G46" s="23">
        <v>1350013.776</v>
      </c>
      <c r="H46" s="23">
        <v>1495854.076</v>
      </c>
      <c r="I46" s="23"/>
      <c r="J46" s="23"/>
      <c r="K46" s="23"/>
      <c r="L46" s="23"/>
      <c r="M46" s="23"/>
      <c r="N46" s="23"/>
      <c r="O46" s="129">
        <f t="shared" si="0"/>
        <v>8123679.771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208726.667</v>
      </c>
      <c r="D48" s="23">
        <v>236778.627</v>
      </c>
      <c r="E48" s="23">
        <v>281332.752</v>
      </c>
      <c r="F48" s="23">
        <v>272593.094</v>
      </c>
      <c r="G48" s="23">
        <v>303855.115</v>
      </c>
      <c r="H48" s="23">
        <v>288606.581</v>
      </c>
      <c r="I48" s="23"/>
      <c r="J48" s="23"/>
      <c r="K48" s="23"/>
      <c r="L48" s="23"/>
      <c r="M48" s="23"/>
      <c r="N48" s="23"/>
      <c r="O48" s="129">
        <f t="shared" si="0"/>
        <v>1591892.836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131966.991</v>
      </c>
      <c r="E50" s="23">
        <v>135954.3</v>
      </c>
      <c r="F50" s="23">
        <v>155661.799</v>
      </c>
      <c r="G50" s="23">
        <v>154840.248</v>
      </c>
      <c r="H50" s="23">
        <v>167445.85</v>
      </c>
      <c r="I50" s="23"/>
      <c r="J50" s="23"/>
      <c r="K50" s="23"/>
      <c r="L50" s="23"/>
      <c r="M50" s="23"/>
      <c r="N50" s="23"/>
      <c r="O50" s="129">
        <f t="shared" si="0"/>
        <v>1022728.465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129859.191</v>
      </c>
      <c r="H52" s="23">
        <v>162196.446</v>
      </c>
      <c r="I52" s="23"/>
      <c r="J52" s="23"/>
      <c r="K52" s="23"/>
      <c r="L52" s="23"/>
      <c r="M52" s="23"/>
      <c r="N52" s="23"/>
      <c r="O52" s="129">
        <f t="shared" si="0"/>
        <v>638844.132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257727.724</v>
      </c>
      <c r="D54" s="23">
        <v>291554.587</v>
      </c>
      <c r="E54" s="23">
        <v>351723.296</v>
      </c>
      <c r="F54" s="23">
        <v>320654.48</v>
      </c>
      <c r="G54" s="23">
        <v>341584.884</v>
      </c>
      <c r="H54" s="23">
        <v>320491.315</v>
      </c>
      <c r="I54" s="23"/>
      <c r="J54" s="23"/>
      <c r="K54" s="23"/>
      <c r="L54" s="23"/>
      <c r="M54" s="23"/>
      <c r="N54" s="23"/>
      <c r="O54" s="129">
        <f t="shared" si="0"/>
        <v>1883736.2859999998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>
        <v>7147.933</v>
      </c>
      <c r="I56" s="23"/>
      <c r="J56" s="23"/>
      <c r="K56" s="23"/>
      <c r="L56" s="23"/>
      <c r="M56" s="23"/>
      <c r="N56" s="23"/>
      <c r="O56" s="129">
        <f t="shared" si="0"/>
        <v>43995.132999999994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272929.27</v>
      </c>
      <c r="D58" s="21">
        <v>257531.421</v>
      </c>
      <c r="E58" s="21">
        <v>306907.517</v>
      </c>
      <c r="F58" s="21">
        <v>322112.743</v>
      </c>
      <c r="G58" s="21">
        <v>363299.333</v>
      </c>
      <c r="H58" s="21">
        <v>411806.354</v>
      </c>
      <c r="I58" s="21"/>
      <c r="J58" s="21"/>
      <c r="K58" s="21"/>
      <c r="L58" s="21"/>
      <c r="M58" s="21"/>
      <c r="N58" s="21"/>
      <c r="O58" s="129">
        <f t="shared" si="0"/>
        <v>1934586.638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272929.27</v>
      </c>
      <c r="D60" s="23">
        <v>257531.421</v>
      </c>
      <c r="E60" s="23">
        <v>306907.517</v>
      </c>
      <c r="F60" s="23">
        <v>322112.743</v>
      </c>
      <c r="G60" s="23">
        <v>363299.333</v>
      </c>
      <c r="H60" s="23">
        <v>411806.354</v>
      </c>
      <c r="I60" s="23"/>
      <c r="J60" s="23"/>
      <c r="K60" s="23"/>
      <c r="L60" s="23"/>
      <c r="M60" s="23"/>
      <c r="N60" s="23"/>
      <c r="O60" s="129">
        <f t="shared" si="0"/>
        <v>1934586.638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11245115.657</v>
      </c>
      <c r="K71" s="126">
        <v>10750654.499</v>
      </c>
      <c r="L71" s="126">
        <v>11907292.851</v>
      </c>
      <c r="M71" s="126">
        <v>11078510.309</v>
      </c>
      <c r="N71" s="126">
        <v>12477612.884</v>
      </c>
      <c r="O71" s="127">
        <f>SUM(C71:N71)</f>
        <v>134907073.954</v>
      </c>
    </row>
    <row r="72" spans="1:15" ht="13.5" thickBot="1">
      <c r="A72" s="124">
        <v>2012</v>
      </c>
      <c r="B72" s="125" t="s">
        <v>18</v>
      </c>
      <c r="C72" s="126">
        <v>10353588.479</v>
      </c>
      <c r="D72" s="126">
        <v>11753486.453</v>
      </c>
      <c r="E72" s="126">
        <v>13221682.49</v>
      </c>
      <c r="F72" s="126">
        <v>12648740.943</v>
      </c>
      <c r="G72" s="126">
        <v>13168090.088</v>
      </c>
      <c r="H72" s="126">
        <v>11840648.50055</v>
      </c>
      <c r="I72" s="126"/>
      <c r="J72" s="126"/>
      <c r="K72" s="126"/>
      <c r="L72" s="126"/>
      <c r="M72" s="126"/>
      <c r="N72" s="132"/>
      <c r="O72" s="127">
        <f>SUM(C72:N72)</f>
        <v>72986236.95355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25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D)'!B8*1.594</f>
        <v>2175868.68519814</v>
      </c>
      <c r="C8" s="58">
        <f>'SEKTÖR (U S D)'!C8*1.8161</f>
        <v>2779484.2590819593</v>
      </c>
      <c r="D8" s="116">
        <f aca="true" t="shared" si="0" ref="D8:D43">(C8-B8)/B8*100</f>
        <v>27.741360404240233</v>
      </c>
      <c r="E8" s="116">
        <f aca="true" t="shared" si="1" ref="E8:E43">C8/C$45*100</f>
        <v>13.015107181153947</v>
      </c>
      <c r="F8" s="58">
        <f>'SEKTÖR (U S D)'!F8*1.5667</f>
        <v>12978966.816388099</v>
      </c>
      <c r="G8" s="58">
        <f>'SEKTÖR (U S D)'!G8*1.7941</f>
        <v>16691668.326540899</v>
      </c>
      <c r="H8" s="116">
        <f aca="true" t="shared" si="2" ref="H8:H45">(G8-F8)/F8*100</f>
        <v>28.605524327752335</v>
      </c>
      <c r="I8" s="116">
        <f aca="true" t="shared" si="3" ref="I8:I45">G8/G$45*100</f>
        <v>12.747121563293742</v>
      </c>
      <c r="J8" s="58">
        <f>'SEKTÖR (U S D)'!J8*1.5255</f>
        <v>25099870.8475755</v>
      </c>
      <c r="K8" s="58">
        <f>'SEKTÖR (U S D)'!K8*1.7867</f>
        <v>33753691.290524594</v>
      </c>
      <c r="L8" s="116">
        <f aca="true" t="shared" si="4" ref="L8:L45">(K8-J8)/J8*100</f>
        <v>34.47754968741204</v>
      </c>
      <c r="M8" s="116">
        <f aca="true" t="shared" si="5" ref="M8:M45">K8/K$45*100</f>
        <v>13.275417023680674</v>
      </c>
    </row>
    <row r="9" spans="1:13" s="64" customFormat="1" ht="15.75">
      <c r="A9" s="60" t="s">
        <v>75</v>
      </c>
      <c r="B9" s="61">
        <f>'SEKTÖR (U S D)'!B9*1.594</f>
        <v>1532592.46127222</v>
      </c>
      <c r="C9" s="61">
        <f>'SEKTÖR (U S D)'!C9*1.8161</f>
        <v>1939682.9932665902</v>
      </c>
      <c r="D9" s="62">
        <f t="shared" si="0"/>
        <v>26.562216785044114</v>
      </c>
      <c r="E9" s="62">
        <f t="shared" si="1"/>
        <v>9.082685743708604</v>
      </c>
      <c r="F9" s="61">
        <f>'SEKTÖR (U S D)'!F9*1.5667</f>
        <v>9423058.0997322</v>
      </c>
      <c r="G9" s="61">
        <f>'SEKTÖR (U S D)'!G9*1.7941</f>
        <v>11938846.2668937</v>
      </c>
      <c r="H9" s="62">
        <f t="shared" si="2"/>
        <v>26.698213473108034</v>
      </c>
      <c r="I9" s="62">
        <f t="shared" si="3"/>
        <v>9.117478355808425</v>
      </c>
      <c r="J9" s="61">
        <f>'SEKTÖR (U S D)'!J9*1.5255</f>
        <v>18453738.420450002</v>
      </c>
      <c r="K9" s="61">
        <f>'SEKTÖR (U S D)'!K9*1.7867</f>
        <v>24483613.3537893</v>
      </c>
      <c r="L9" s="62">
        <f t="shared" si="4"/>
        <v>32.67562808117585</v>
      </c>
      <c r="M9" s="63">
        <f t="shared" si="5"/>
        <v>9.629470587987306</v>
      </c>
    </row>
    <row r="10" spans="1:13" ht="14.25">
      <c r="A10" s="44" t="s">
        <v>3</v>
      </c>
      <c r="B10" s="4">
        <f>'SEKTÖR (U S D)'!B10*1.594</f>
        <v>757600.78748786</v>
      </c>
      <c r="C10" s="4">
        <f>'SEKTÖR (U S D)'!C10*1.8161</f>
        <v>848713.524890231</v>
      </c>
      <c r="D10" s="34">
        <f t="shared" si="0"/>
        <v>12.026483988287966</v>
      </c>
      <c r="E10" s="34">
        <f t="shared" si="1"/>
        <v>3.9741536425141546</v>
      </c>
      <c r="F10" s="4">
        <f>'SEKTÖR (U S D)'!F10*1.5667</f>
        <v>3955792.4256388997</v>
      </c>
      <c r="G10" s="4">
        <f>'SEKTÖR (U S D)'!G10*1.7941</f>
        <v>5254151.184874901</v>
      </c>
      <c r="H10" s="34">
        <f t="shared" si="2"/>
        <v>32.821711038751054</v>
      </c>
      <c r="I10" s="34">
        <f t="shared" si="3"/>
        <v>4.012499083691286</v>
      </c>
      <c r="J10" s="4">
        <f>'SEKTÖR (U S D)'!J10*1.5255</f>
        <v>7083680.3797005</v>
      </c>
      <c r="K10" s="4">
        <f>'SEKTÖR (U S D)'!K10*1.7867</f>
        <v>10472883.783550901</v>
      </c>
      <c r="L10" s="34">
        <f t="shared" si="4"/>
        <v>47.845233299384105</v>
      </c>
      <c r="M10" s="45">
        <f t="shared" si="5"/>
        <v>4.119013190898331</v>
      </c>
    </row>
    <row r="11" spans="1:13" ht="14.25">
      <c r="A11" s="44" t="s">
        <v>4</v>
      </c>
      <c r="B11" s="4">
        <f>'SEKTÖR (U S D)'!B11*1.594</f>
        <v>220094.17657726</v>
      </c>
      <c r="C11" s="4">
        <f>'SEKTÖR (U S D)'!C11*1.8161</f>
        <v>334771.789612689</v>
      </c>
      <c r="D11" s="34">
        <f t="shared" si="0"/>
        <v>52.1038833552116</v>
      </c>
      <c r="E11" s="34">
        <f t="shared" si="1"/>
        <v>1.5675896378254643</v>
      </c>
      <c r="F11" s="4">
        <f>'SEKTÖR (U S D)'!F11*1.5667</f>
        <v>1875343.1665695</v>
      </c>
      <c r="G11" s="4">
        <f>'SEKTÖR (U S D)'!G11*1.7941</f>
        <v>1974899.3313048999</v>
      </c>
      <c r="H11" s="34">
        <f t="shared" si="2"/>
        <v>5.308690511161992</v>
      </c>
      <c r="I11" s="34">
        <f t="shared" si="3"/>
        <v>1.5081944691761127</v>
      </c>
      <c r="J11" s="4">
        <f>'SEKTÖR (U S D)'!J11*1.5255</f>
        <v>3471340.6283535</v>
      </c>
      <c r="K11" s="4">
        <f>'SEKTÖR (U S D)'!K11*1.7867</f>
        <v>4001411.081772401</v>
      </c>
      <c r="L11" s="34">
        <f t="shared" si="4"/>
        <v>15.269906072868459</v>
      </c>
      <c r="M11" s="45">
        <f t="shared" si="5"/>
        <v>1.573765676070454</v>
      </c>
    </row>
    <row r="12" spans="1:13" ht="14.25">
      <c r="A12" s="44" t="s">
        <v>5</v>
      </c>
      <c r="B12" s="4">
        <f>'SEKTÖR (U S D)'!B12*1.594</f>
        <v>139625.46856296</v>
      </c>
      <c r="C12" s="4">
        <f>'SEKTÖR (U S D)'!C12*1.8161</f>
        <v>175875.936519712</v>
      </c>
      <c r="D12" s="34">
        <f t="shared" si="0"/>
        <v>25.962647309151844</v>
      </c>
      <c r="E12" s="34">
        <f t="shared" si="1"/>
        <v>0.823549965037734</v>
      </c>
      <c r="F12" s="4">
        <f>'SEKTÖR (U S D)'!F12*1.5667</f>
        <v>814529.4873458999</v>
      </c>
      <c r="G12" s="4">
        <f>'SEKTÖR (U S D)'!G12*1.7941</f>
        <v>1026733.3447371001</v>
      </c>
      <c r="H12" s="34">
        <f t="shared" si="2"/>
        <v>26.05232354235018</v>
      </c>
      <c r="I12" s="34">
        <f t="shared" si="3"/>
        <v>0.7840974612250319</v>
      </c>
      <c r="J12" s="4">
        <f>'SEKTÖR (U S D)'!J12*1.5255</f>
        <v>1752858.0975060002</v>
      </c>
      <c r="K12" s="4">
        <f>'SEKTÖR (U S D)'!K12*1.7867</f>
        <v>2245474.4162644995</v>
      </c>
      <c r="L12" s="34">
        <f t="shared" si="4"/>
        <v>28.10360516115955</v>
      </c>
      <c r="M12" s="45">
        <f t="shared" si="5"/>
        <v>0.8831510911011198</v>
      </c>
    </row>
    <row r="13" spans="1:13" ht="14.25">
      <c r="A13" s="44" t="s">
        <v>6</v>
      </c>
      <c r="B13" s="4">
        <f>'SEKTÖR (U S D)'!B13*1.594</f>
        <v>142989.54838618</v>
      </c>
      <c r="C13" s="4">
        <f>'SEKTÖR (U S D)'!C13*1.8161</f>
        <v>158823.70645012302</v>
      </c>
      <c r="D13" s="34">
        <f t="shared" si="0"/>
        <v>11.073647159986004</v>
      </c>
      <c r="E13" s="34">
        <f t="shared" si="1"/>
        <v>0.743701841664407</v>
      </c>
      <c r="F13" s="4">
        <f>'SEKTÖR (U S D)'!F13*1.5667</f>
        <v>913723.8115852</v>
      </c>
      <c r="G13" s="4">
        <f>'SEKTÖR (U S D)'!G13*1.7941</f>
        <v>1062873.8207240999</v>
      </c>
      <c r="H13" s="34">
        <f t="shared" si="2"/>
        <v>16.323314249646472</v>
      </c>
      <c r="I13" s="34">
        <f t="shared" si="3"/>
        <v>0.8116972811920427</v>
      </c>
      <c r="J13" s="4">
        <f>'SEKTÖR (U S D)'!J13*1.5255</f>
        <v>2067835.3499880005</v>
      </c>
      <c r="K13" s="4">
        <f>'SEKTÖR (U S D)'!K13*1.7867</f>
        <v>2466479.2471987</v>
      </c>
      <c r="L13" s="34">
        <f t="shared" si="4"/>
        <v>19.278319098907602</v>
      </c>
      <c r="M13" s="45">
        <f t="shared" si="5"/>
        <v>0.9700728819549448</v>
      </c>
    </row>
    <row r="14" spans="1:13" ht="14.25">
      <c r="A14" s="44" t="s">
        <v>7</v>
      </c>
      <c r="B14" s="4">
        <f>'SEKTÖR (U S D)'!B14*1.594</f>
        <v>183866.07926944</v>
      </c>
      <c r="C14" s="4">
        <f>'SEKTÖR (U S D)'!C14*1.8161</f>
        <v>238117.971622388</v>
      </c>
      <c r="D14" s="34">
        <f t="shared" si="0"/>
        <v>29.506199603814082</v>
      </c>
      <c r="E14" s="34">
        <f t="shared" si="1"/>
        <v>1.1150021491569704</v>
      </c>
      <c r="F14" s="4">
        <f>'SEKTÖR (U S D)'!F14*1.5667</f>
        <v>1152480.8246469</v>
      </c>
      <c r="G14" s="4">
        <f>'SEKTÖR (U S D)'!G14*1.7941</f>
        <v>1428439.9650444</v>
      </c>
      <c r="H14" s="34">
        <f t="shared" si="2"/>
        <v>23.944792355399848</v>
      </c>
      <c r="I14" s="34">
        <f t="shared" si="3"/>
        <v>1.0908734539935274</v>
      </c>
      <c r="J14" s="4">
        <f>'SEKTÖR (U S D)'!J14*1.5255</f>
        <v>2588199.2804430006</v>
      </c>
      <c r="K14" s="4">
        <f>'SEKTÖR (U S D)'!K14*1.7867</f>
        <v>3252218.016070599</v>
      </c>
      <c r="L14" s="34">
        <f t="shared" si="4"/>
        <v>25.65562631305361</v>
      </c>
      <c r="M14" s="45">
        <f t="shared" si="5"/>
        <v>1.2791060403928225</v>
      </c>
    </row>
    <row r="15" spans="1:13" ht="14.25">
      <c r="A15" s="44" t="s">
        <v>8</v>
      </c>
      <c r="B15" s="4">
        <f>'SEKTÖR (U S D)'!B15*1.594</f>
        <v>22713.29633872</v>
      </c>
      <c r="C15" s="4">
        <f>'SEKTÖR (U S D)'!C15*1.8161</f>
        <v>28338.348269088</v>
      </c>
      <c r="D15" s="34">
        <f t="shared" si="0"/>
        <v>24.765458286998246</v>
      </c>
      <c r="E15" s="34">
        <f t="shared" si="1"/>
        <v>0.13269607081022622</v>
      </c>
      <c r="F15" s="4">
        <f>'SEKTÖR (U S D)'!F15*1.5667</f>
        <v>144035.83196029998</v>
      </c>
      <c r="G15" s="4">
        <f>'SEKTÖR (U S D)'!G15*1.7941</f>
        <v>174696.235483</v>
      </c>
      <c r="H15" s="34">
        <f t="shared" si="2"/>
        <v>21.286650068540457</v>
      </c>
      <c r="I15" s="34">
        <f t="shared" si="3"/>
        <v>0.13341231725834785</v>
      </c>
      <c r="J15" s="4">
        <f>'SEKTÖR (U S D)'!J15*1.5255</f>
        <v>262697.64134399995</v>
      </c>
      <c r="K15" s="4">
        <f>'SEKTÖR (U S D)'!K15*1.7867</f>
        <v>332971.8258317</v>
      </c>
      <c r="L15" s="34">
        <f t="shared" si="4"/>
        <v>26.750976570694334</v>
      </c>
      <c r="M15" s="45">
        <f t="shared" si="5"/>
        <v>0.13095870928620695</v>
      </c>
    </row>
    <row r="16" spans="1:13" ht="14.25">
      <c r="A16" s="44" t="s">
        <v>144</v>
      </c>
      <c r="B16" s="4">
        <f>'SEKTÖR (U S D)'!B16*1.594</f>
        <v>59996.31596516</v>
      </c>
      <c r="C16" s="4">
        <f>'SEKTÖR (U S D)'!C16*1.8161</f>
        <v>150227.56625877</v>
      </c>
      <c r="D16" s="34">
        <f t="shared" si="0"/>
        <v>150.3946514749464</v>
      </c>
      <c r="E16" s="34">
        <f t="shared" si="1"/>
        <v>0.7034498828453858</v>
      </c>
      <c r="F16" s="4">
        <f>'SEKTÖR (U S D)'!F16*1.5667</f>
        <v>496455.410323</v>
      </c>
      <c r="G16" s="4">
        <f>'SEKTÖR (U S D)'!G16*1.7941</f>
        <v>943100.6663617002</v>
      </c>
      <c r="H16" s="34">
        <f t="shared" si="2"/>
        <v>89.96684228863721</v>
      </c>
      <c r="I16" s="34">
        <f t="shared" si="3"/>
        <v>0.7202287156293663</v>
      </c>
      <c r="J16" s="4">
        <f>'SEKTÖR (U S D)'!J16*1.5255</f>
        <v>1122954.8142555002</v>
      </c>
      <c r="K16" s="4">
        <f>'SEKTÖR (U S D)'!K16*1.7867</f>
        <v>1582854.1623903</v>
      </c>
      <c r="L16" s="34">
        <f t="shared" si="4"/>
        <v>40.954394807034625</v>
      </c>
      <c r="M16" s="45">
        <f t="shared" si="5"/>
        <v>0.6225407737641668</v>
      </c>
    </row>
    <row r="17" spans="1:13" ht="14.25">
      <c r="A17" s="81" t="s">
        <v>148</v>
      </c>
      <c r="B17" s="4">
        <f>'SEKTÖR (U S D)'!B17*1.594</f>
        <v>5706.788684640001</v>
      </c>
      <c r="C17" s="4">
        <f>'SEKTÖR (U S D)'!C17*1.8161</f>
        <v>4814.149643589</v>
      </c>
      <c r="D17" s="34">
        <f t="shared" si="0"/>
        <v>-15.641704825229748</v>
      </c>
      <c r="E17" s="34">
        <f t="shared" si="1"/>
        <v>0.022542553854260686</v>
      </c>
      <c r="F17" s="4">
        <f>'SEKTÖR (U S D)'!F17*1.5667</f>
        <v>70697.1447959</v>
      </c>
      <c r="G17" s="4">
        <f>'SEKTÖR (U S D)'!G17*1.7941</f>
        <v>73951.7111872</v>
      </c>
      <c r="H17" s="34">
        <f t="shared" si="2"/>
        <v>4.603533000796282</v>
      </c>
      <c r="I17" s="34">
        <f t="shared" si="3"/>
        <v>0.05647556816222593</v>
      </c>
      <c r="J17" s="4">
        <f>'SEKTÖR (U S D)'!J17*1.5255</f>
        <v>104172.2288595</v>
      </c>
      <c r="K17" s="4">
        <f>'SEKTÖR (U S D)'!K17*1.7867</f>
        <v>129320.80820330001</v>
      </c>
      <c r="L17" s="34">
        <f t="shared" si="4"/>
        <v>24.14134709330123</v>
      </c>
      <c r="M17" s="45">
        <f t="shared" si="5"/>
        <v>0.050862219600265546</v>
      </c>
    </row>
    <row r="18" spans="1:13" s="64" customFormat="1" ht="15.75">
      <c r="A18" s="42" t="s">
        <v>76</v>
      </c>
      <c r="B18" s="3">
        <f>'SEKTÖR (U S D)'!B18*1.594</f>
        <v>201000.96028736</v>
      </c>
      <c r="C18" s="3">
        <f>'SEKTÖR (U S D)'!C18*1.8161</f>
        <v>240240.986220521</v>
      </c>
      <c r="D18" s="33">
        <f t="shared" si="0"/>
        <v>19.522307692988978</v>
      </c>
      <c r="E18" s="33">
        <f t="shared" si="1"/>
        <v>1.1249432964944919</v>
      </c>
      <c r="F18" s="3">
        <f>'SEKTÖR (U S D)'!F18*1.5667</f>
        <v>1023688.3131390001</v>
      </c>
      <c r="G18" s="3">
        <f>'SEKTÖR (U S D)'!G18*1.7941</f>
        <v>1405543.5352574</v>
      </c>
      <c r="H18" s="33">
        <f t="shared" si="2"/>
        <v>37.301903051671374</v>
      </c>
      <c r="I18" s="33">
        <f t="shared" si="3"/>
        <v>1.0733878696798116</v>
      </c>
      <c r="J18" s="3">
        <f>'SEKTÖR (U S D)'!J18*1.5255</f>
        <v>1794792.2969925003</v>
      </c>
      <c r="K18" s="3">
        <f>'SEKTÖR (U S D)'!K18*1.7867</f>
        <v>2766919.0645546</v>
      </c>
      <c r="L18" s="33">
        <f t="shared" si="4"/>
        <v>54.16374748159295</v>
      </c>
      <c r="M18" s="43">
        <f t="shared" si="5"/>
        <v>1.0882366653346214</v>
      </c>
    </row>
    <row r="19" spans="1:13" ht="14.25">
      <c r="A19" s="44" t="s">
        <v>110</v>
      </c>
      <c r="B19" s="4">
        <f>'SEKTÖR (U S D)'!B19*1.594</f>
        <v>201000.96028736</v>
      </c>
      <c r="C19" s="4">
        <f>'SEKTÖR (U S D)'!C19*1.8161</f>
        <v>240240.986220521</v>
      </c>
      <c r="D19" s="34">
        <f t="shared" si="0"/>
        <v>19.522307692988978</v>
      </c>
      <c r="E19" s="34">
        <f t="shared" si="1"/>
        <v>1.1249432964944919</v>
      </c>
      <c r="F19" s="4">
        <f>'SEKTÖR (U S D)'!F19*1.5667</f>
        <v>1023688.3131390001</v>
      </c>
      <c r="G19" s="4">
        <f>'SEKTÖR (U S D)'!G19*1.7941</f>
        <v>1405543.5352574</v>
      </c>
      <c r="H19" s="34">
        <f t="shared" si="2"/>
        <v>37.301903051671374</v>
      </c>
      <c r="I19" s="34">
        <f t="shared" si="3"/>
        <v>1.0733878696798116</v>
      </c>
      <c r="J19" s="4">
        <f>'SEKTÖR (U S D)'!J19*1.5255</f>
        <v>1794792.2969925003</v>
      </c>
      <c r="K19" s="4">
        <f>'SEKTÖR (U S D)'!K19*1.7867</f>
        <v>2766919.0645546</v>
      </c>
      <c r="L19" s="34">
        <f t="shared" si="4"/>
        <v>54.16374748159295</v>
      </c>
      <c r="M19" s="45">
        <f t="shared" si="5"/>
        <v>1.0882366653346214</v>
      </c>
    </row>
    <row r="20" spans="1:13" s="64" customFormat="1" ht="15.75">
      <c r="A20" s="42" t="s">
        <v>77</v>
      </c>
      <c r="B20" s="3">
        <f>'SEKTÖR (U S D)'!B20*1.594</f>
        <v>442275.26363856</v>
      </c>
      <c r="C20" s="3">
        <f>'SEKTÖR (U S D)'!C20*1.8161</f>
        <v>599560.2795948479</v>
      </c>
      <c r="D20" s="33">
        <f t="shared" si="0"/>
        <v>35.562697914036114</v>
      </c>
      <c r="E20" s="33">
        <f t="shared" si="1"/>
        <v>2.8074781409508516</v>
      </c>
      <c r="F20" s="3">
        <f>'SEKTÖR (U S D)'!F20*1.5667</f>
        <v>2532220.4035169003</v>
      </c>
      <c r="G20" s="3">
        <f>'SEKTÖR (U S D)'!G20*1.7941</f>
        <v>3347278.5261839</v>
      </c>
      <c r="H20" s="33">
        <f t="shared" si="2"/>
        <v>32.187487374124224</v>
      </c>
      <c r="I20" s="33">
        <f t="shared" si="3"/>
        <v>2.5562553391756277</v>
      </c>
      <c r="J20" s="3">
        <f>'SEKTÖR (U S D)'!J20*1.5255</f>
        <v>4851340.133184</v>
      </c>
      <c r="K20" s="3">
        <f>'SEKTÖR (U S D)'!K20*1.7867</f>
        <v>6503158.8775408</v>
      </c>
      <c r="L20" s="33">
        <f t="shared" si="4"/>
        <v>34.04871023282981</v>
      </c>
      <c r="M20" s="43">
        <f t="shared" si="5"/>
        <v>2.557709772466888</v>
      </c>
    </row>
    <row r="21" spans="1:13" ht="15" thickBot="1">
      <c r="A21" s="44" t="s">
        <v>9</v>
      </c>
      <c r="B21" s="4">
        <f>'SEKTÖR (U S D)'!B21*1.594</f>
        <v>442275.26363856</v>
      </c>
      <c r="C21" s="4">
        <f>'SEKTÖR (U S D)'!C21*1.8161</f>
        <v>599560.2795948479</v>
      </c>
      <c r="D21" s="34">
        <f t="shared" si="0"/>
        <v>35.562697914036114</v>
      </c>
      <c r="E21" s="34">
        <f t="shared" si="1"/>
        <v>2.8074781409508516</v>
      </c>
      <c r="F21" s="4">
        <f>'SEKTÖR (U S D)'!F21*1.5667</f>
        <v>2532220.4035169003</v>
      </c>
      <c r="G21" s="4">
        <f>'SEKTÖR (U S D)'!G21*1.7941</f>
        <v>3347278.5261839</v>
      </c>
      <c r="H21" s="34">
        <f t="shared" si="2"/>
        <v>32.187487374124224</v>
      </c>
      <c r="I21" s="34">
        <f t="shared" si="3"/>
        <v>2.5562553391756277</v>
      </c>
      <c r="J21" s="4">
        <f>'SEKTÖR (U S D)'!J21*1.5255</f>
        <v>4851340.133184</v>
      </c>
      <c r="K21" s="4">
        <f>'SEKTÖR (U S D)'!K21*1.7867</f>
        <v>6503158.8775408</v>
      </c>
      <c r="L21" s="34">
        <f t="shared" si="4"/>
        <v>34.04871023282981</v>
      </c>
      <c r="M21" s="45">
        <f t="shared" si="5"/>
        <v>2.557709772466888</v>
      </c>
    </row>
    <row r="22" spans="1:13" ht="18" thickBot="1" thickTop="1">
      <c r="A22" s="51" t="s">
        <v>10</v>
      </c>
      <c r="B22" s="58">
        <f>'SEKTÖR (U S D)'!B22*1.594</f>
        <v>15456161.346128061</v>
      </c>
      <c r="C22" s="58">
        <f>'SEKTÖR (U S D)'!C22*1.8161</f>
        <v>17976435.962631863</v>
      </c>
      <c r="D22" s="59">
        <f t="shared" si="0"/>
        <v>16.305954370327257</v>
      </c>
      <c r="E22" s="59">
        <f t="shared" si="1"/>
        <v>84.17577470508174</v>
      </c>
      <c r="F22" s="58">
        <f>'SEKTÖR (U S D)'!F22*1.5667</f>
        <v>86863288.89372791</v>
      </c>
      <c r="G22" s="58">
        <f>'SEKTÖR (U S D)'!G22*1.7941</f>
        <v>104085067.88720039</v>
      </c>
      <c r="H22" s="59">
        <f t="shared" si="2"/>
        <v>19.82630316305695</v>
      </c>
      <c r="I22" s="59">
        <f t="shared" si="3"/>
        <v>79.48786108888504</v>
      </c>
      <c r="J22" s="58">
        <f>'SEKTÖR (U S D)'!J22*1.5255</f>
        <v>158961037.34295902</v>
      </c>
      <c r="K22" s="58">
        <f>'SEKTÖR (U S D)'!K22*1.7867</f>
        <v>203729704.65396082</v>
      </c>
      <c r="L22" s="59">
        <f t="shared" si="4"/>
        <v>28.16329589899017</v>
      </c>
      <c r="M22" s="59">
        <f t="shared" si="5"/>
        <v>80.12743750346105</v>
      </c>
    </row>
    <row r="23" spans="1:13" s="64" customFormat="1" ht="15.75">
      <c r="A23" s="42" t="s">
        <v>78</v>
      </c>
      <c r="B23" s="3">
        <f>'SEKTÖR (U S D)'!B23*1.594</f>
        <v>1500058.6459246601</v>
      </c>
      <c r="C23" s="3">
        <f>'SEKTÖR (U S D)'!C23*1.8161</f>
        <v>1699521.2581813182</v>
      </c>
      <c r="D23" s="33">
        <f t="shared" si="0"/>
        <v>13.296987607688237</v>
      </c>
      <c r="E23" s="33">
        <f t="shared" si="1"/>
        <v>7.9581135455630685</v>
      </c>
      <c r="F23" s="3">
        <f>'SEKTÖR (U S D)'!F23*1.5667</f>
        <v>8593873.3277117</v>
      </c>
      <c r="G23" s="3">
        <f>'SEKTÖR (U S D)'!G23*1.7941</f>
        <v>10074326.681110999</v>
      </c>
      <c r="H23" s="33">
        <f t="shared" si="2"/>
        <v>17.226846346750854</v>
      </c>
      <c r="I23" s="33">
        <f t="shared" si="3"/>
        <v>7.693578877808218</v>
      </c>
      <c r="J23" s="3">
        <f>'SEKTÖR (U S D)'!J23*1.5255</f>
        <v>15916242.6579375</v>
      </c>
      <c r="K23" s="3">
        <f>'SEKTÖR (U S D)'!K23*1.7867</f>
        <v>19982683.221765496</v>
      </c>
      <c r="L23" s="33">
        <f t="shared" si="4"/>
        <v>25.54899828572319</v>
      </c>
      <c r="M23" s="43">
        <f t="shared" si="5"/>
        <v>7.859242734009165</v>
      </c>
    </row>
    <row r="24" spans="1:13" ht="14.25">
      <c r="A24" s="44" t="s">
        <v>11</v>
      </c>
      <c r="B24" s="4">
        <f>'SEKTÖR (U S D)'!B24*1.594</f>
        <v>1076959.3115548</v>
      </c>
      <c r="C24" s="4">
        <f>'SEKTÖR (U S D)'!C24*1.8161</f>
        <v>1162345.948078029</v>
      </c>
      <c r="D24" s="34">
        <f t="shared" si="0"/>
        <v>7.928492340156924</v>
      </c>
      <c r="E24" s="34">
        <f t="shared" si="1"/>
        <v>5.442756887859558</v>
      </c>
      <c r="F24" s="4">
        <f>'SEKTÖR (U S D)'!F24*1.5667</f>
        <v>6416919.9813741995</v>
      </c>
      <c r="G24" s="4">
        <f>'SEKTÖR (U S D)'!G24*1.7941</f>
        <v>7048106.133684001</v>
      </c>
      <c r="H24" s="34">
        <f t="shared" si="2"/>
        <v>9.83627899587165</v>
      </c>
      <c r="I24" s="34">
        <f t="shared" si="3"/>
        <v>5.38250964010647</v>
      </c>
      <c r="J24" s="4">
        <f>'SEKTÖR (U S D)'!J24*1.5255</f>
        <v>11464382.463853503</v>
      </c>
      <c r="K24" s="4">
        <f>'SEKTÖR (U S D)'!K24*1.7867</f>
        <v>13898088.1675589</v>
      </c>
      <c r="L24" s="34">
        <f t="shared" si="4"/>
        <v>21.22840642641435</v>
      </c>
      <c r="M24" s="45">
        <f t="shared" si="5"/>
        <v>5.466155232272933</v>
      </c>
    </row>
    <row r="25" spans="1:13" ht="14.25">
      <c r="A25" s="44" t="s">
        <v>12</v>
      </c>
      <c r="B25" s="4">
        <f>'SEKTÖR (U S D)'!B25*1.594</f>
        <v>211278.97247108002</v>
      </c>
      <c r="C25" s="4">
        <f>'SEKTÖR (U S D)'!C25*1.8161</f>
        <v>254635.596807163</v>
      </c>
      <c r="D25" s="34">
        <f t="shared" si="0"/>
        <v>20.521031425414407</v>
      </c>
      <c r="E25" s="34">
        <f t="shared" si="1"/>
        <v>1.192346952048202</v>
      </c>
      <c r="F25" s="4">
        <f>'SEKTÖR (U S D)'!F25*1.5667</f>
        <v>1036778.0885056001</v>
      </c>
      <c r="G25" s="4">
        <f>'SEKTÖR (U S D)'!G25*1.7941</f>
        <v>1323954.5574563</v>
      </c>
      <c r="H25" s="34">
        <f t="shared" si="2"/>
        <v>27.698933082645738</v>
      </c>
      <c r="I25" s="34">
        <f t="shared" si="3"/>
        <v>1.0110798608032041</v>
      </c>
      <c r="J25" s="4">
        <f>'SEKTÖR (U S D)'!J25*1.5255</f>
        <v>2224420.6102155005</v>
      </c>
      <c r="K25" s="4">
        <f>'SEKTÖR (U S D)'!K25*1.7867</f>
        <v>2779719.3567749006</v>
      </c>
      <c r="L25" s="34">
        <f t="shared" si="4"/>
        <v>24.963747593833123</v>
      </c>
      <c r="M25" s="45">
        <f t="shared" si="5"/>
        <v>1.093271054485925</v>
      </c>
    </row>
    <row r="26" spans="1:13" ht="14.25">
      <c r="A26" s="44" t="s">
        <v>13</v>
      </c>
      <c r="B26" s="4">
        <f>'SEKTÖR (U S D)'!B26*1.594</f>
        <v>211820.36189878001</v>
      </c>
      <c r="C26" s="4">
        <f>'SEKTÖR (U S D)'!C26*1.8161</f>
        <v>282539.713296126</v>
      </c>
      <c r="D26" s="34">
        <f t="shared" si="0"/>
        <v>33.38647463511546</v>
      </c>
      <c r="E26" s="34">
        <f t="shared" si="1"/>
        <v>1.3230097056553087</v>
      </c>
      <c r="F26" s="4">
        <f>'SEKTÖR (U S D)'!F26*1.5667</f>
        <v>1140175.2609653</v>
      </c>
      <c r="G26" s="4">
        <f>'SEKTÖR (U S D)'!G26*1.7941</f>
        <v>1702265.9881766</v>
      </c>
      <c r="H26" s="34">
        <f t="shared" si="2"/>
        <v>49.29862508465763</v>
      </c>
      <c r="I26" s="34">
        <f t="shared" si="3"/>
        <v>1.2999893755284235</v>
      </c>
      <c r="J26" s="4">
        <f>'SEKTÖR (U S D)'!J26*1.5255</f>
        <v>2227439.5884450004</v>
      </c>
      <c r="K26" s="4">
        <f>'SEKTÖR (U S D)'!K26*1.7867</f>
        <v>3304875.6992184003</v>
      </c>
      <c r="L26" s="34">
        <f t="shared" si="4"/>
        <v>48.37105869728973</v>
      </c>
      <c r="M26" s="45">
        <f t="shared" si="5"/>
        <v>1.2998164479530216</v>
      </c>
    </row>
    <row r="27" spans="1:13" s="64" customFormat="1" ht="15.75">
      <c r="A27" s="42" t="s">
        <v>79</v>
      </c>
      <c r="B27" s="3">
        <f>'SEKTÖR (U S D)'!B27*1.594</f>
        <v>2201172.68880764</v>
      </c>
      <c r="C27" s="3">
        <f>'SEKTÖR (U S D)'!C27*1.8161</f>
        <v>2524514.506957586</v>
      </c>
      <c r="D27" s="33">
        <f t="shared" si="0"/>
        <v>14.689525260514552</v>
      </c>
      <c r="E27" s="33">
        <f t="shared" si="1"/>
        <v>11.821195526138125</v>
      </c>
      <c r="F27" s="3">
        <f>'SEKTÖR (U S D)'!F27*1.5667</f>
        <v>12434372.519688599</v>
      </c>
      <c r="G27" s="3">
        <f>'SEKTÖR (U S D)'!G27*1.7941</f>
        <v>15654488.3985875</v>
      </c>
      <c r="H27" s="33">
        <f t="shared" si="2"/>
        <v>25.896890846724812</v>
      </c>
      <c r="I27" s="33">
        <f t="shared" si="3"/>
        <v>11.955046237689062</v>
      </c>
      <c r="J27" s="3">
        <f>'SEKTÖR (U S D)'!J27*1.5255</f>
        <v>22142615.188626</v>
      </c>
      <c r="K27" s="3">
        <f>'SEKTÖR (U S D)'!K27*1.7867</f>
        <v>29577768.849483997</v>
      </c>
      <c r="L27" s="33">
        <f t="shared" si="4"/>
        <v>33.57848021798805</v>
      </c>
      <c r="M27" s="43">
        <f t="shared" si="5"/>
        <v>11.633015563461035</v>
      </c>
    </row>
    <row r="28" spans="1:13" ht="14.25">
      <c r="A28" s="44" t="s">
        <v>14</v>
      </c>
      <c r="B28" s="4">
        <f>'SEKTÖR (U S D)'!B28*1.594</f>
        <v>2201172.68880764</v>
      </c>
      <c r="C28" s="4">
        <f>'SEKTÖR (U S D)'!C28*1.8161</f>
        <v>2524514.506957586</v>
      </c>
      <c r="D28" s="34">
        <f t="shared" si="0"/>
        <v>14.689525260514552</v>
      </c>
      <c r="E28" s="34">
        <f t="shared" si="1"/>
        <v>11.821195526138125</v>
      </c>
      <c r="F28" s="4">
        <f>'SEKTÖR (U S D)'!F28*1.5667</f>
        <v>12434372.519688599</v>
      </c>
      <c r="G28" s="4">
        <f>'SEKTÖR (U S D)'!G28*1.7941</f>
        <v>15654488.3985875</v>
      </c>
      <c r="H28" s="34">
        <f t="shared" si="2"/>
        <v>25.896890846724812</v>
      </c>
      <c r="I28" s="34">
        <f t="shared" si="3"/>
        <v>11.955046237689062</v>
      </c>
      <c r="J28" s="4">
        <f>'SEKTÖR (U S D)'!J28*1.5255</f>
        <v>22142615.188626</v>
      </c>
      <c r="K28" s="4">
        <f>'SEKTÖR (U S D)'!K28*1.7867</f>
        <v>29577768.849483997</v>
      </c>
      <c r="L28" s="34">
        <f t="shared" si="4"/>
        <v>33.57848021798805</v>
      </c>
      <c r="M28" s="45">
        <f t="shared" si="5"/>
        <v>11.633015563461035</v>
      </c>
    </row>
    <row r="29" spans="1:13" s="64" customFormat="1" ht="15.75">
      <c r="A29" s="42" t="s">
        <v>80</v>
      </c>
      <c r="B29" s="3">
        <f>'SEKTÖR (U S D)'!B29*1.594</f>
        <v>11754930.01139576</v>
      </c>
      <c r="C29" s="3">
        <f>'SEKTÖR (U S D)'!C29*1.8161</f>
        <v>13752400.197492957</v>
      </c>
      <c r="D29" s="33">
        <f t="shared" si="0"/>
        <v>16.9926165801137</v>
      </c>
      <c r="E29" s="33">
        <f t="shared" si="1"/>
        <v>64.39646563338054</v>
      </c>
      <c r="F29" s="3">
        <f>'SEKTÖR (U S D)'!F29*1.5667</f>
        <v>65835043.04946101</v>
      </c>
      <c r="G29" s="3">
        <f>'SEKTÖR (U S D)'!G29*1.7941</f>
        <v>78356252.8057078</v>
      </c>
      <c r="H29" s="33">
        <f t="shared" si="2"/>
        <v>19.019065191223113</v>
      </c>
      <c r="I29" s="33">
        <f t="shared" si="3"/>
        <v>59.83923597201765</v>
      </c>
      <c r="J29" s="3">
        <f>'SEKTÖR (U S D)'!J29*1.5255</f>
        <v>120902179.497921</v>
      </c>
      <c r="K29" s="3">
        <f>'SEKTÖR (U S D)'!K29*1.7867</f>
        <v>154169252.5809246</v>
      </c>
      <c r="L29" s="33">
        <f t="shared" si="4"/>
        <v>27.51569344833494</v>
      </c>
      <c r="M29" s="43">
        <f t="shared" si="5"/>
        <v>60.63517920528814</v>
      </c>
    </row>
    <row r="30" spans="1:13" ht="14.25">
      <c r="A30" s="44" t="s">
        <v>15</v>
      </c>
      <c r="B30" s="4">
        <f>'SEKTÖR (U S D)'!B30*1.594</f>
        <v>2343489.0127603</v>
      </c>
      <c r="C30" s="4">
        <f>'SEKTÖR (U S D)'!C30*1.8161</f>
        <v>2560666.064210969</v>
      </c>
      <c r="D30" s="34">
        <f t="shared" si="0"/>
        <v>9.267252812713844</v>
      </c>
      <c r="E30" s="34">
        <f t="shared" si="1"/>
        <v>11.990477431902114</v>
      </c>
      <c r="F30" s="4">
        <f>'SEKTÖR (U S D)'!F30*1.5667</f>
        <v>12773412.429916902</v>
      </c>
      <c r="G30" s="4">
        <f>'SEKTÖR (U S D)'!G30*1.7941</f>
        <v>14309201.5184888</v>
      </c>
      <c r="H30" s="34">
        <f t="shared" si="2"/>
        <v>12.023326554264324</v>
      </c>
      <c r="I30" s="34">
        <f t="shared" si="3"/>
        <v>10.9276752725678</v>
      </c>
      <c r="J30" s="4">
        <f>'SEKTÖR (U S D)'!J30*1.5255</f>
        <v>24145225.5543075</v>
      </c>
      <c r="K30" s="4">
        <f>'SEKTÖR (U S D)'!K30*1.7867</f>
        <v>28544976.496556103</v>
      </c>
      <c r="L30" s="34">
        <f t="shared" si="4"/>
        <v>18.222032891565544</v>
      </c>
      <c r="M30" s="45">
        <f t="shared" si="5"/>
        <v>11.22681556992625</v>
      </c>
    </row>
    <row r="31" spans="1:13" ht="14.25">
      <c r="A31" s="44" t="s">
        <v>121</v>
      </c>
      <c r="B31" s="4">
        <f>'SEKTÖR (U S D)'!B31*1.594</f>
        <v>2823702.87907104</v>
      </c>
      <c r="C31" s="4">
        <f>'SEKTÖR (U S D)'!C31*1.8161</f>
        <v>2924206.492808744</v>
      </c>
      <c r="D31" s="34">
        <f t="shared" si="0"/>
        <v>3.5592843171505386</v>
      </c>
      <c r="E31" s="34">
        <f t="shared" si="1"/>
        <v>13.69277800346407</v>
      </c>
      <c r="F31" s="4">
        <f>'SEKTÖR (U S D)'!F31*1.5667</f>
        <v>15990880.585263</v>
      </c>
      <c r="G31" s="4">
        <f>'SEKTÖR (U S D)'!G31*1.7941</f>
        <v>18021067.292151</v>
      </c>
      <c r="H31" s="34">
        <f t="shared" si="2"/>
        <v>12.695903118424853</v>
      </c>
      <c r="I31" s="34">
        <f t="shared" si="3"/>
        <v>13.76235921894519</v>
      </c>
      <c r="J31" s="4">
        <f>'SEKTÖR (U S D)'!J31*1.5255</f>
        <v>28525223.817</v>
      </c>
      <c r="K31" s="4">
        <f>'SEKTÖR (U S D)'!K31*1.7867</f>
        <v>35660679.9639544</v>
      </c>
      <c r="L31" s="34">
        <f t="shared" si="4"/>
        <v>25.014549202947606</v>
      </c>
      <c r="M31" s="45">
        <f t="shared" si="5"/>
        <v>14.025440767197075</v>
      </c>
    </row>
    <row r="32" spans="1:13" ht="14.25">
      <c r="A32" s="44" t="s">
        <v>122</v>
      </c>
      <c r="B32" s="4">
        <f>'SEKTÖR (U S D)'!B32*1.594</f>
        <v>196957.47677804</v>
      </c>
      <c r="C32" s="4">
        <f>'SEKTÖR (U S D)'!C32*1.8161</f>
        <v>192364.947705073</v>
      </c>
      <c r="D32" s="34">
        <f t="shared" si="0"/>
        <v>-2.3317363463904095</v>
      </c>
      <c r="E32" s="34">
        <f t="shared" si="1"/>
        <v>0.9007607811045976</v>
      </c>
      <c r="F32" s="4">
        <f>'SEKTÖR (U S D)'!F32*1.5667</f>
        <v>1184829.5590032</v>
      </c>
      <c r="G32" s="4">
        <f>'SEKTÖR (U S D)'!G32*1.7941</f>
        <v>797012.7135123998</v>
      </c>
      <c r="H32" s="34">
        <f t="shared" si="2"/>
        <v>-32.73186784916739</v>
      </c>
      <c r="I32" s="34">
        <f t="shared" si="3"/>
        <v>0.6086640201494227</v>
      </c>
      <c r="J32" s="4">
        <f>'SEKTÖR (U S D)'!J32*1.5255</f>
        <v>1884508.7169960001</v>
      </c>
      <c r="K32" s="4">
        <f>'SEKTÖR (U S D)'!K32*1.7867</f>
        <v>1803960.9620802002</v>
      </c>
      <c r="L32" s="34">
        <f t="shared" si="4"/>
        <v>-4.27420442205208</v>
      </c>
      <c r="M32" s="45">
        <f t="shared" si="5"/>
        <v>0.7095026692022179</v>
      </c>
    </row>
    <row r="33" spans="1:13" ht="14.25">
      <c r="A33" s="44" t="s">
        <v>32</v>
      </c>
      <c r="B33" s="4">
        <f>'SEKTÖR (U S D)'!B33*1.594</f>
        <v>1417869.06147192</v>
      </c>
      <c r="C33" s="4">
        <f>'SEKTÖR (U S D)'!C33*1.8161</f>
        <v>1748047.577943953</v>
      </c>
      <c r="D33" s="34">
        <f t="shared" si="0"/>
        <v>23.286954024461725</v>
      </c>
      <c r="E33" s="34">
        <f t="shared" si="1"/>
        <v>8.185341043165895</v>
      </c>
      <c r="F33" s="4">
        <f>'SEKTÖR (U S D)'!F33*1.5667</f>
        <v>7927827.6605288</v>
      </c>
      <c r="G33" s="4">
        <f>'SEKTÖR (U S D)'!G33*1.7941</f>
        <v>10765341.250356002</v>
      </c>
      <c r="H33" s="34">
        <f t="shared" si="2"/>
        <v>35.79181727113798</v>
      </c>
      <c r="I33" s="34">
        <f t="shared" si="3"/>
        <v>8.221294055455685</v>
      </c>
      <c r="J33" s="4">
        <f>'SEKTÖR (U S D)'!J33*1.5255</f>
        <v>15287833.498202998</v>
      </c>
      <c r="K33" s="4">
        <f>'SEKTÖR (U S D)'!K33*1.7867</f>
        <v>21663359.0269124</v>
      </c>
      <c r="L33" s="34">
        <f t="shared" si="4"/>
        <v>41.703263771539696</v>
      </c>
      <c r="M33" s="45">
        <f t="shared" si="5"/>
        <v>8.520257021391677</v>
      </c>
    </row>
    <row r="34" spans="1:13" ht="14.25">
      <c r="A34" s="44" t="s">
        <v>31</v>
      </c>
      <c r="B34" s="4">
        <f>'SEKTÖR (U S D)'!B34*1.594</f>
        <v>683552.9298037401</v>
      </c>
      <c r="C34" s="4">
        <f>'SEKTÖR (U S D)'!C34*1.8161</f>
        <v>865671.363452896</v>
      </c>
      <c r="D34" s="34">
        <f t="shared" si="0"/>
        <v>26.642916109136607</v>
      </c>
      <c r="E34" s="34">
        <f t="shared" si="1"/>
        <v>4.05355977181049</v>
      </c>
      <c r="F34" s="4">
        <f>'SEKTÖR (U S D)'!F34*1.5667</f>
        <v>3696907.1356251</v>
      </c>
      <c r="G34" s="4">
        <f>'SEKTÖR (U S D)'!G34*1.7941</f>
        <v>4822309.4167171</v>
      </c>
      <c r="H34" s="34">
        <f t="shared" si="2"/>
        <v>30.441724387586177</v>
      </c>
      <c r="I34" s="34">
        <f t="shared" si="3"/>
        <v>3.682709430127281</v>
      </c>
      <c r="J34" s="4">
        <f>'SEKTÖR (U S D)'!J34*1.5255</f>
        <v>7021992.828527999</v>
      </c>
      <c r="K34" s="4">
        <f>'SEKTÖR (U S D)'!K34*1.7867</f>
        <v>9340024.1078635</v>
      </c>
      <c r="L34" s="34">
        <f t="shared" si="4"/>
        <v>33.01101746954396</v>
      </c>
      <c r="M34" s="45">
        <f t="shared" si="5"/>
        <v>3.6734564517963255</v>
      </c>
    </row>
    <row r="35" spans="1:13" ht="14.25">
      <c r="A35" s="44" t="s">
        <v>16</v>
      </c>
      <c r="B35" s="4">
        <f>'SEKTÖR (U S D)'!B35*1.594</f>
        <v>890963.0117692801</v>
      </c>
      <c r="C35" s="4">
        <f>'SEKTÖR (U S D)'!C35*1.8161</f>
        <v>1026995.739317977</v>
      </c>
      <c r="D35" s="34">
        <f t="shared" si="0"/>
        <v>15.268055547958411</v>
      </c>
      <c r="E35" s="34">
        <f t="shared" si="1"/>
        <v>4.808971152880981</v>
      </c>
      <c r="F35" s="4">
        <f>'SEKTÖR (U S D)'!F35*1.5667</f>
        <v>4919918.8061297</v>
      </c>
      <c r="G35" s="4">
        <f>'SEKTÖR (U S D)'!G35*1.7941</f>
        <v>5771041.46157</v>
      </c>
      <c r="H35" s="34">
        <f t="shared" si="2"/>
        <v>17.299526455190513</v>
      </c>
      <c r="I35" s="34">
        <f t="shared" si="3"/>
        <v>4.407238726429108</v>
      </c>
      <c r="J35" s="4">
        <f>'SEKTÖR (U S D)'!J35*1.5255</f>
        <v>8962091.955413999</v>
      </c>
      <c r="K35" s="4">
        <f>'SEKTÖR (U S D)'!K35*1.7867</f>
        <v>11362815.1207044</v>
      </c>
      <c r="L35" s="34">
        <f t="shared" si="4"/>
        <v>26.78753105004824</v>
      </c>
      <c r="M35" s="45">
        <f t="shared" si="5"/>
        <v>4.469025564995944</v>
      </c>
    </row>
    <row r="36" spans="1:13" ht="14.25">
      <c r="A36" s="44" t="s">
        <v>143</v>
      </c>
      <c r="B36" s="4">
        <f>'SEKTÖR (U S D)'!B36*1.594</f>
        <v>2072926.9937675402</v>
      </c>
      <c r="C36" s="4">
        <f>'SEKTÖR (U S D)'!C36*1.8161</f>
        <v>2716620.587332795</v>
      </c>
      <c r="D36" s="34">
        <f t="shared" si="0"/>
        <v>31.052400566955956</v>
      </c>
      <c r="E36" s="34">
        <f t="shared" si="1"/>
        <v>12.720744144938557</v>
      </c>
      <c r="F36" s="4">
        <f>'SEKTÖR (U S D)'!F36*1.5667</f>
        <v>12105189.3113729</v>
      </c>
      <c r="G36" s="4">
        <f>'SEKTÖR (U S D)'!G36*1.7941</f>
        <v>14574693.8771511</v>
      </c>
      <c r="H36" s="34">
        <f t="shared" si="2"/>
        <v>20.400379558360846</v>
      </c>
      <c r="I36" s="34">
        <f t="shared" si="3"/>
        <v>11.130426927093113</v>
      </c>
      <c r="J36" s="4">
        <f>'SEKTÖR (U S D)'!J36*1.5255</f>
        <v>21624738.0870825</v>
      </c>
      <c r="K36" s="4">
        <f>'SEKTÖR (U S D)'!K36*1.7867</f>
        <v>28037895.9192874</v>
      </c>
      <c r="L36" s="34">
        <f t="shared" si="4"/>
        <v>29.656580377432572</v>
      </c>
      <c r="M36" s="45">
        <f t="shared" si="5"/>
        <v>11.027379423227222</v>
      </c>
    </row>
    <row r="37" spans="1:13" ht="14.25">
      <c r="A37" s="44" t="s">
        <v>155</v>
      </c>
      <c r="B37" s="4">
        <f>'SEKTÖR (U S D)'!B37*1.594</f>
        <v>435535.40532326006</v>
      </c>
      <c r="C37" s="4">
        <f>'SEKTÖR (U S D)'!C37*1.8161</f>
        <v>524138.412153642</v>
      </c>
      <c r="D37" s="34">
        <f t="shared" si="0"/>
        <v>20.34346823414267</v>
      </c>
      <c r="E37" s="34">
        <f t="shared" si="1"/>
        <v>2.4543105756578925</v>
      </c>
      <c r="F37" s="4">
        <f>'SEKTÖR (U S D)'!F37*1.5667</f>
        <v>2458560.0446419</v>
      </c>
      <c r="G37" s="4">
        <f>'SEKTÖR (U S D)'!G37*1.7941</f>
        <v>2856014.9370676</v>
      </c>
      <c r="H37" s="34">
        <f t="shared" si="2"/>
        <v>16.166165772192524</v>
      </c>
      <c r="I37" s="34">
        <f t="shared" si="3"/>
        <v>2.1810863286502906</v>
      </c>
      <c r="J37" s="4">
        <f>'SEKTÖR (U S D)'!J37*1.5255</f>
        <v>4838548.428207</v>
      </c>
      <c r="K37" s="4">
        <f>'SEKTÖR (U S D)'!K37*1.7867</f>
        <v>5688636.2215861</v>
      </c>
      <c r="L37" s="34">
        <f t="shared" si="4"/>
        <v>17.569066549450937</v>
      </c>
      <c r="M37" s="45">
        <f t="shared" si="5"/>
        <v>2.237355834286796</v>
      </c>
    </row>
    <row r="38" spans="1:13" ht="14.25">
      <c r="A38" s="44" t="s">
        <v>154</v>
      </c>
      <c r="B38" s="4">
        <f>'SEKTÖR (U S D)'!B38*1.594</f>
        <v>185118.02696978</v>
      </c>
      <c r="C38" s="4">
        <f>'SEKTÖR (U S D)'!C38*1.8161</f>
        <v>304098.408820635</v>
      </c>
      <c r="D38" s="34">
        <f t="shared" si="0"/>
        <v>64.27271497998312</v>
      </c>
      <c r="E38" s="34">
        <f t="shared" si="1"/>
        <v>1.4239596326140695</v>
      </c>
      <c r="F38" s="4">
        <f>'SEKTÖR (U S D)'!F38*1.5667</f>
        <v>1092846.2785871</v>
      </c>
      <c r="G38" s="4">
        <f>'SEKTÖR (U S D)'!G38*1.7941</f>
        <v>1834877.1390565</v>
      </c>
      <c r="H38" s="34">
        <f t="shared" si="2"/>
        <v>67.89892366461126</v>
      </c>
      <c r="I38" s="34">
        <f t="shared" si="3"/>
        <v>1.4012620840345291</v>
      </c>
      <c r="J38" s="4">
        <f>'SEKTÖR (U S D)'!J38*1.5255</f>
        <v>2057571.1376505</v>
      </c>
      <c r="K38" s="4">
        <f>'SEKTÖR (U S D)'!K38*1.7867</f>
        <v>3197252.1005528998</v>
      </c>
      <c r="L38" s="34">
        <f t="shared" si="4"/>
        <v>55.38962624659378</v>
      </c>
      <c r="M38" s="45">
        <f t="shared" si="5"/>
        <v>1.2574877988705775</v>
      </c>
    </row>
    <row r="39" spans="1:13" ht="14.25">
      <c r="A39" s="44" t="s">
        <v>161</v>
      </c>
      <c r="B39" s="4">
        <f>'SEKTÖR (U S D)'!B39*1.594</f>
        <v>132939.62212472002</v>
      </c>
      <c r="C39" s="4">
        <f>'SEKTÖR (U S D)'!C39*1.8161</f>
        <v>294564.96536266804</v>
      </c>
      <c r="D39" s="34">
        <f t="shared" si="0"/>
        <v>121.5780071093597</v>
      </c>
      <c r="E39" s="34">
        <f t="shared" si="1"/>
        <v>1.3793186932004053</v>
      </c>
      <c r="F39" s="4">
        <f>'SEKTÖR (U S D)'!F39*1.5667</f>
        <v>574851.6400924</v>
      </c>
      <c r="G39" s="4">
        <f>'SEKTÖR (U S D)'!G39*1.7941</f>
        <v>1146150.2572212</v>
      </c>
      <c r="H39" s="34">
        <f t="shared" si="2"/>
        <v>99.38192348846236</v>
      </c>
      <c r="I39" s="34">
        <f t="shared" si="3"/>
        <v>0.8752939713861879</v>
      </c>
      <c r="J39" s="4">
        <f>'SEKTÖR (U S D)'!J39*1.5255</f>
        <v>1082866.5170595</v>
      </c>
      <c r="K39" s="4">
        <f>'SEKTÖR (U S D)'!K39*1.7867</f>
        <v>2065015.0112007002</v>
      </c>
      <c r="L39" s="34">
        <f t="shared" si="4"/>
        <v>90.69894383734409</v>
      </c>
      <c r="M39" s="45">
        <f t="shared" si="5"/>
        <v>0.8121759246386664</v>
      </c>
    </row>
    <row r="40" spans="1:13" ht="14.25">
      <c r="A40" s="81" t="s">
        <v>162</v>
      </c>
      <c r="B40" s="4">
        <f>'SEKTÖR (U S D)'!B40*1.594</f>
        <v>560148.83904624</v>
      </c>
      <c r="C40" s="4">
        <f>'SEKTÖR (U S D)'!C40*1.8161</f>
        <v>582044.277698169</v>
      </c>
      <c r="D40" s="34">
        <f t="shared" si="0"/>
        <v>3.908860846558243</v>
      </c>
      <c r="E40" s="34">
        <f t="shared" si="1"/>
        <v>2.725458377275029</v>
      </c>
      <c r="F40" s="4">
        <f>'SEKTÖR (U S D)'!F40*1.5667</f>
        <v>3040641.4020548</v>
      </c>
      <c r="G40" s="4">
        <f>'SEKTÖR (U S D)'!G40*1.7941</f>
        <v>3379611.2707125996</v>
      </c>
      <c r="H40" s="34">
        <f t="shared" si="2"/>
        <v>11.147972543843245</v>
      </c>
      <c r="I40" s="34">
        <f t="shared" si="3"/>
        <v>2.5809472643277056</v>
      </c>
      <c r="J40" s="4">
        <f>'SEKTÖR (U S D)'!J40*1.5255</f>
        <v>5365330.423956</v>
      </c>
      <c r="K40" s="4">
        <f>'SEKTÖR (U S D)'!K40*1.7867</f>
        <v>6673613.6827551</v>
      </c>
      <c r="L40" s="34">
        <f t="shared" si="4"/>
        <v>24.38402028247251</v>
      </c>
      <c r="M40" s="45">
        <f t="shared" si="5"/>
        <v>2.6247501030616434</v>
      </c>
    </row>
    <row r="41" spans="1:13" ht="15" thickBot="1">
      <c r="A41" s="44" t="s">
        <v>81</v>
      </c>
      <c r="B41" s="4">
        <f>'SEKTÖR (U S D)'!B41*1.594</f>
        <v>11726.752509900001</v>
      </c>
      <c r="C41" s="4">
        <f>'SEKTÖR (U S D)'!C41*1.8161</f>
        <v>12981.360685436</v>
      </c>
      <c r="D41" s="34">
        <f t="shared" si="0"/>
        <v>10.698683838316102</v>
      </c>
      <c r="E41" s="34">
        <f t="shared" si="1"/>
        <v>0.06078602536643675</v>
      </c>
      <c r="F41" s="4">
        <f>'SEKTÖR (U S D)'!F41*1.5667</f>
        <v>69178.19467849999</v>
      </c>
      <c r="G41" s="4">
        <f>'SEKTÖR (U S D)'!G41*1.7941</f>
        <v>78931.6681153</v>
      </c>
      <c r="H41" s="34">
        <f t="shared" si="2"/>
        <v>14.099057487881083</v>
      </c>
      <c r="I41" s="34">
        <f t="shared" si="3"/>
        <v>0.06027867011108983</v>
      </c>
      <c r="J41" s="4">
        <f>'SEKTÖR (U S D)'!J41*1.5255</f>
        <v>106248.54114450002</v>
      </c>
      <c r="K41" s="4">
        <f>'SEKTÖR (U S D)'!K41*1.7867</f>
        <v>131023.96747139998</v>
      </c>
      <c r="L41" s="34">
        <f t="shared" si="4"/>
        <v>23.318368478306837</v>
      </c>
      <c r="M41" s="45">
        <f t="shared" si="5"/>
        <v>0.05153207669373611</v>
      </c>
    </row>
    <row r="42" spans="1:13" ht="18" thickBot="1" thickTop="1">
      <c r="A42" s="51" t="s">
        <v>17</v>
      </c>
      <c r="B42" s="58">
        <f>'SEKTÖR (U S D)'!B42*1.594</f>
        <v>587692.83567146</v>
      </c>
      <c r="C42" s="58">
        <f>'SEKTÖR (U S D)'!C42*1.8161</f>
        <v>747881.520135035</v>
      </c>
      <c r="D42" s="59">
        <f t="shared" si="0"/>
        <v>27.257212397451426</v>
      </c>
      <c r="E42" s="59">
        <f t="shared" si="1"/>
        <v>3.502001535557106</v>
      </c>
      <c r="F42" s="58">
        <f>'SEKTÖR (U S D)'!F42*1.5667</f>
        <v>2878255.5681438996</v>
      </c>
      <c r="G42" s="58">
        <f>'SEKTÖR (U S D)'!G42*1.7941</f>
        <v>3470841.8872358003</v>
      </c>
      <c r="H42" s="59">
        <f t="shared" si="2"/>
        <v>20.58838435511277</v>
      </c>
      <c r="I42" s="59">
        <f t="shared" si="3"/>
        <v>2.6506184162080926</v>
      </c>
      <c r="J42" s="58">
        <f>'SEKTÖR (U S D)'!J42*1.5255</f>
        <v>5721484.451445001</v>
      </c>
      <c r="K42" s="58">
        <f>'SEKTÖR (U S D)'!K42*1.7867</f>
        <v>7076153.560394</v>
      </c>
      <c r="L42" s="59">
        <f t="shared" si="4"/>
        <v>23.67688176810247</v>
      </c>
      <c r="M42" s="59">
        <f t="shared" si="5"/>
        <v>2.7830701131109725</v>
      </c>
    </row>
    <row r="43" spans="1:13" ht="14.25">
      <c r="A43" s="44" t="s">
        <v>84</v>
      </c>
      <c r="B43" s="4">
        <f>'SEKTÖR (U S D)'!B43*1.594</f>
        <v>587692.83567146</v>
      </c>
      <c r="C43" s="4">
        <f>'SEKTÖR (U S D)'!C43*1.8161</f>
        <v>747881.520135035</v>
      </c>
      <c r="D43" s="34">
        <f t="shared" si="0"/>
        <v>27.257212397451426</v>
      </c>
      <c r="E43" s="34">
        <f t="shared" si="1"/>
        <v>3.502001535557106</v>
      </c>
      <c r="F43" s="4">
        <f>'SEKTÖR (U S D)'!F43*1.5667</f>
        <v>2878255.5681438996</v>
      </c>
      <c r="G43" s="4">
        <f>'SEKTÖR (U S D)'!G43*1.7941</f>
        <v>3470841.8872358003</v>
      </c>
      <c r="H43" s="34">
        <f t="shared" si="2"/>
        <v>20.58838435511277</v>
      </c>
      <c r="I43" s="34">
        <f t="shared" si="3"/>
        <v>2.6506184162080926</v>
      </c>
      <c r="J43" s="4">
        <f>'SEKTÖR (U S D)'!J43*1.5255</f>
        <v>5721484.451445001</v>
      </c>
      <c r="K43" s="4">
        <f>'SEKTÖR (U S D)'!K43*1.7867</f>
        <v>7076153.560394</v>
      </c>
      <c r="L43" s="34">
        <f t="shared" si="4"/>
        <v>23.67688176810247</v>
      </c>
      <c r="M43" s="45">
        <f t="shared" si="5"/>
        <v>2.7830701131109725</v>
      </c>
    </row>
    <row r="44" spans="1:13" ht="14.25">
      <c r="A44" s="111" t="s">
        <v>125</v>
      </c>
      <c r="B44" s="121">
        <f>'SEKTÖR (U S D)'!B44*1.594</f>
        <v>0</v>
      </c>
      <c r="C44" s="121">
        <f>'SEKTÖR (U S D)'!C44*1.8161</f>
        <v>0</v>
      </c>
      <c r="D44" s="122"/>
      <c r="E44" s="123"/>
      <c r="F44" s="4">
        <f>'SEKTÖR (U S D)'!F44*1.5667</f>
        <v>36025.77455619524</v>
      </c>
      <c r="G44" s="4">
        <f>'SEKTÖR (U S D)'!G44*1.7941</f>
        <v>6697029.614606091</v>
      </c>
      <c r="H44" s="34">
        <f t="shared" si="2"/>
        <v>18489.550667841017</v>
      </c>
      <c r="I44" s="34">
        <f t="shared" si="3"/>
        <v>5.114398928872876</v>
      </c>
      <c r="J44" s="113">
        <f>'SEKTÖR (U S D)'!J44*1.5255</f>
        <v>529462.4533245242</v>
      </c>
      <c r="K44" s="113">
        <f>'SEKTÖR (U S D)'!K44*1.7867</f>
        <v>9697557.671794694</v>
      </c>
      <c r="L44" s="114">
        <f t="shared" si="4"/>
        <v>1731.5855280961262</v>
      </c>
      <c r="M44" s="115">
        <f t="shared" si="5"/>
        <v>3.814075358341868</v>
      </c>
    </row>
    <row r="45" spans="1:13" s="39" customFormat="1" ht="18.75" thickBot="1">
      <c r="A45" s="46" t="s">
        <v>18</v>
      </c>
      <c r="B45" s="47">
        <f>'SEKTÖR (U S D)'!B45*1.594</f>
        <v>18219722.86699766</v>
      </c>
      <c r="C45" s="47">
        <f>'SEKTÖR (U S D)'!C45*1.8161</f>
        <v>21355830.731126748</v>
      </c>
      <c r="D45" s="48">
        <f>(C45-B45)/B45*100</f>
        <v>17.2127089255001</v>
      </c>
      <c r="E45" s="49">
        <f>C45/C$45*100</f>
        <v>100</v>
      </c>
      <c r="F45" s="47">
        <f>'SEKTÖR (U S D)'!F45*1.5667</f>
        <v>102756537.05281611</v>
      </c>
      <c r="G45" s="47">
        <f>'SEKTÖR (U S D)'!G45*1.7941</f>
        <v>130944607.71917139</v>
      </c>
      <c r="H45" s="48">
        <f t="shared" si="2"/>
        <v>27.431900173773684</v>
      </c>
      <c r="I45" s="49">
        <f t="shared" si="3"/>
        <v>100</v>
      </c>
      <c r="J45" s="47">
        <f>'SEKTÖR (U S D)'!J45*1.5255</f>
        <v>190311855.09682953</v>
      </c>
      <c r="K45" s="47">
        <f>'SEKTÖR (U S D)'!K45*1.7867</f>
        <v>254257107.18024752</v>
      </c>
      <c r="L45" s="48">
        <f t="shared" si="4"/>
        <v>33.60024631722654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171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12.119227181520253</v>
      </c>
      <c r="C8" s="59">
        <f>'SEKTÖR (TL)'!D8</f>
        <v>27.741360404240233</v>
      </c>
      <c r="D8" s="59">
        <f>'SEKTÖR (U S D)'!H8</f>
        <v>12.304930028587917</v>
      </c>
      <c r="E8" s="59">
        <f>'SEKTÖR (TL)'!H8</f>
        <v>28.605524327752335</v>
      </c>
      <c r="F8" s="59">
        <f>'SEKTÖR (U S D)'!L8</f>
        <v>14.818101554904061</v>
      </c>
      <c r="G8" s="59">
        <f>'SEKTÖR (TL)'!L8</f>
        <v>34.47754968741204</v>
      </c>
    </row>
    <row r="9" spans="1:7" s="64" customFormat="1" ht="15.75">
      <c r="A9" s="60" t="s">
        <v>75</v>
      </c>
      <c r="B9" s="62">
        <f>'SEKTÖR (U S D)'!D9</f>
        <v>11.084286964021976</v>
      </c>
      <c r="C9" s="62">
        <f>'SEKTÖR (TL)'!D9</f>
        <v>26.562216785044114</v>
      </c>
      <c r="D9" s="62">
        <f>'SEKTÖR (U S D)'!H9</f>
        <v>10.639368512523466</v>
      </c>
      <c r="E9" s="62">
        <f>'SEKTÖR (TL)'!H9</f>
        <v>26.698213473108034</v>
      </c>
      <c r="F9" s="62">
        <f>'SEKTÖR (U S D)'!L9</f>
        <v>13.27960521510817</v>
      </c>
      <c r="G9" s="62">
        <f>'SEKTÖR (TL)'!L9</f>
        <v>32.67562808117585</v>
      </c>
    </row>
    <row r="10" spans="1:7" ht="14.25">
      <c r="A10" s="44" t="s">
        <v>3</v>
      </c>
      <c r="B10" s="34">
        <f>'SEKTÖR (U S D)'!D10</f>
        <v>-1.6737979861620982</v>
      </c>
      <c r="C10" s="34">
        <f>'SEKTÖR (TL)'!D10</f>
        <v>12.026483988287966</v>
      </c>
      <c r="D10" s="34">
        <f>'SEKTÖR (U S D)'!H10</f>
        <v>15.986720185280229</v>
      </c>
      <c r="E10" s="34">
        <f>'SEKTÖR (TL)'!H10</f>
        <v>32.821711038751054</v>
      </c>
      <c r="F10" s="34">
        <f>'SEKTÖR (U S D)'!L10</f>
        <v>26.231546089556414</v>
      </c>
      <c r="G10" s="34">
        <f>'SEKTÖR (TL)'!L10</f>
        <v>47.845233299384105</v>
      </c>
    </row>
    <row r="11" spans="1:7" ht="14.25">
      <c r="A11" s="44" t="s">
        <v>4</v>
      </c>
      <c r="B11" s="34">
        <f>'SEKTÖR (U S D)'!D11</f>
        <v>33.50233471075783</v>
      </c>
      <c r="C11" s="34">
        <f>'SEKTÖR (TL)'!D11</f>
        <v>52.1038833552116</v>
      </c>
      <c r="D11" s="34">
        <f>'SEKTÖR (U S D)'!H11</f>
        <v>-8.039058344664454</v>
      </c>
      <c r="E11" s="34">
        <f>'SEKTÖR (TL)'!H11</f>
        <v>5.308690511161992</v>
      </c>
      <c r="F11" s="34">
        <f>'SEKTÖR (U S D)'!L11</f>
        <v>-1.58155162357372</v>
      </c>
      <c r="G11" s="34">
        <f>'SEKTÖR (TL)'!L11</f>
        <v>15.269906072868459</v>
      </c>
    </row>
    <row r="12" spans="1:7" ht="14.25">
      <c r="A12" s="44" t="s">
        <v>5</v>
      </c>
      <c r="B12" s="34">
        <f>'SEKTÖR (U S D)'!D12</f>
        <v>10.55804185385609</v>
      </c>
      <c r="C12" s="34">
        <f>'SEKTÖR (TL)'!D12</f>
        <v>25.962647309151844</v>
      </c>
      <c r="D12" s="34">
        <f>'SEKTÖR (U S D)'!H12</f>
        <v>10.075344347472292</v>
      </c>
      <c r="E12" s="34">
        <f>'SEKTÖR (TL)'!H12</f>
        <v>26.05232354235018</v>
      </c>
      <c r="F12" s="34">
        <f>'SEKTÖR (U S D)'!L12</f>
        <v>9.37597228037663</v>
      </c>
      <c r="G12" s="34">
        <f>'SEKTÖR (TL)'!L12</f>
        <v>28.10360516115955</v>
      </c>
    </row>
    <row r="13" spans="1:7" ht="14.25">
      <c r="A13" s="44" t="s">
        <v>6</v>
      </c>
      <c r="B13" s="34">
        <f>'SEKTÖR (U S D)'!D13</f>
        <v>-2.5101076080514977</v>
      </c>
      <c r="C13" s="34">
        <f>'SEKTÖR (TL)'!D13</f>
        <v>11.073647159986004</v>
      </c>
      <c r="D13" s="34">
        <f>'SEKTÖR (U S D)'!H13</f>
        <v>1.5794751880726574</v>
      </c>
      <c r="E13" s="34">
        <f>'SEKTÖR (TL)'!H13</f>
        <v>16.323314249646472</v>
      </c>
      <c r="F13" s="34">
        <f>'SEKTÖR (U S D)'!L13</f>
        <v>1.8408662816273367</v>
      </c>
      <c r="G13" s="34">
        <f>'SEKTÖR (TL)'!L13</f>
        <v>19.278319098907602</v>
      </c>
    </row>
    <row r="14" spans="1:7" ht="14.25">
      <c r="A14" s="44" t="s">
        <v>7</v>
      </c>
      <c r="B14" s="34">
        <f>'SEKTÖR (U S D)'!D14</f>
        <v>13.668235322107622</v>
      </c>
      <c r="C14" s="34">
        <f>'SEKTÖR (TL)'!D14</f>
        <v>29.506199603814082</v>
      </c>
      <c r="D14" s="34">
        <f>'SEKTÖR (U S D)'!H14</f>
        <v>8.234940183493071</v>
      </c>
      <c r="E14" s="34">
        <f>'SEKTÖR (TL)'!H14</f>
        <v>23.944792355399848</v>
      </c>
      <c r="F14" s="34">
        <f>'SEKTÖR (U S D)'!L14</f>
        <v>7.285866648325559</v>
      </c>
      <c r="G14" s="34">
        <f>'SEKTÖR (TL)'!L14</f>
        <v>25.65562631305361</v>
      </c>
    </row>
    <row r="15" spans="1:7" ht="14.25">
      <c r="A15" s="44" t="s">
        <v>8</v>
      </c>
      <c r="B15" s="34">
        <f>'SEKTÖR (U S D)'!D15</f>
        <v>9.5072630964568</v>
      </c>
      <c r="C15" s="34">
        <f>'SEKTÖR (TL)'!D15</f>
        <v>24.765458286998246</v>
      </c>
      <c r="D15" s="34">
        <f>'SEKTÖR (U S D)'!H15</f>
        <v>5.913714209008589</v>
      </c>
      <c r="E15" s="34">
        <f>'SEKTÖR (TL)'!H15</f>
        <v>21.286650068540457</v>
      </c>
      <c r="F15" s="34">
        <f>'SEKTÖR (U S D)'!L15</f>
        <v>8.221086225216428</v>
      </c>
      <c r="G15" s="34">
        <f>'SEKTÖR (TL)'!L15</f>
        <v>26.750976570694334</v>
      </c>
    </row>
    <row r="16" spans="1:7" ht="14.25">
      <c r="A16" s="44" t="s">
        <v>144</v>
      </c>
      <c r="B16" s="34">
        <f>'SEKTÖR (U S D)'!D16</f>
        <v>119.77263061013413</v>
      </c>
      <c r="C16" s="34">
        <f>'SEKTÖR (TL)'!D16</f>
        <v>150.3946514749464</v>
      </c>
      <c r="D16" s="34">
        <f>'SEKTÖR (U S D)'!H16</f>
        <v>65.88877532668631</v>
      </c>
      <c r="E16" s="34">
        <f>'SEKTÖR (TL)'!H16</f>
        <v>89.96684228863721</v>
      </c>
      <c r="F16" s="34">
        <f>'SEKTÖR (U S D)'!L16</f>
        <v>20.348088251038977</v>
      </c>
      <c r="G16" s="34">
        <f>'SEKTÖR (TL)'!L16</f>
        <v>40.954394807034625</v>
      </c>
    </row>
    <row r="17" spans="1:7" ht="14.25">
      <c r="A17" s="81" t="s">
        <v>148</v>
      </c>
      <c r="B17" s="34">
        <f>'SEKTÖR (U S D)'!D17</f>
        <v>-25.958304879365794</v>
      </c>
      <c r="C17" s="34">
        <f>'SEKTÖR (TL)'!D17</f>
        <v>-15.641704825229748</v>
      </c>
      <c r="D17" s="34">
        <f>'SEKTÖR (U S D)'!H17</f>
        <v>-8.654837995458692</v>
      </c>
      <c r="E17" s="34">
        <f>'SEKTÖR (TL)'!H17</f>
        <v>4.603533000796282</v>
      </c>
      <c r="F17" s="34">
        <f>'SEKTÖR (U S D)'!L17</f>
        <v>5.99296187990767</v>
      </c>
      <c r="G17" s="34">
        <f>'SEKTÖR (TL)'!L17</f>
        <v>24.14134709330123</v>
      </c>
    </row>
    <row r="18" spans="1:7" s="64" customFormat="1" ht="15.75">
      <c r="A18" s="42" t="s">
        <v>76</v>
      </c>
      <c r="B18" s="33">
        <f>'SEKTÖR (U S D)'!D18</f>
        <v>4.9053237501373435</v>
      </c>
      <c r="C18" s="33">
        <f>'SEKTÖR (TL)'!D18</f>
        <v>19.522307692988978</v>
      </c>
      <c r="D18" s="33">
        <f>'SEKTÖR (U S D)'!H18</f>
        <v>19.89905329193108</v>
      </c>
      <c r="E18" s="33">
        <f>'SEKTÖR (TL)'!H18</f>
        <v>37.301903051671374</v>
      </c>
      <c r="F18" s="33">
        <f>'SEKTÖR (U S D)'!L18</f>
        <v>31.626348454228502</v>
      </c>
      <c r="G18" s="33">
        <f>'SEKTÖR (TL)'!L18</f>
        <v>54.16374748159295</v>
      </c>
    </row>
    <row r="19" spans="1:7" ht="14.25">
      <c r="A19" s="44" t="s">
        <v>110</v>
      </c>
      <c r="B19" s="34">
        <f>'SEKTÖR (U S D)'!D19</f>
        <v>4.9053237501373435</v>
      </c>
      <c r="C19" s="34">
        <f>'SEKTÖR (TL)'!D19</f>
        <v>19.522307692988978</v>
      </c>
      <c r="D19" s="34">
        <f>'SEKTÖR (U S D)'!H19</f>
        <v>19.89905329193108</v>
      </c>
      <c r="E19" s="34">
        <f>'SEKTÖR (TL)'!H19</f>
        <v>37.301903051671374</v>
      </c>
      <c r="F19" s="34">
        <f>'SEKTÖR (U S D)'!L19</f>
        <v>31.626348454228502</v>
      </c>
      <c r="G19" s="34">
        <f>'SEKTÖR (TL)'!L19</f>
        <v>54.16374748159295</v>
      </c>
    </row>
    <row r="20" spans="1:7" s="64" customFormat="1" ht="15.75">
      <c r="A20" s="42" t="s">
        <v>77</v>
      </c>
      <c r="B20" s="33">
        <f>'SEKTÖR (U S D)'!D20</f>
        <v>18.98405400306899</v>
      </c>
      <c r="C20" s="33">
        <f>'SEKTÖR (TL)'!D20</f>
        <v>35.562697914036114</v>
      </c>
      <c r="D20" s="33">
        <f>'SEKTÖR (U S D)'!H20</f>
        <v>15.432883601271058</v>
      </c>
      <c r="E20" s="33">
        <f>'SEKTÖR (TL)'!H20</f>
        <v>32.187487374124224</v>
      </c>
      <c r="F20" s="33">
        <f>'SEKTÖR (U S D)'!L20</f>
        <v>14.45195469870817</v>
      </c>
      <c r="G20" s="33">
        <f>'SEKTÖR (TL)'!L20</f>
        <v>34.04871023282981</v>
      </c>
    </row>
    <row r="21" spans="1:7" ht="15" thickBot="1">
      <c r="A21" s="44" t="s">
        <v>9</v>
      </c>
      <c r="B21" s="34">
        <f>'SEKTÖR (U S D)'!D21</f>
        <v>18.98405400306899</v>
      </c>
      <c r="C21" s="34">
        <f>'SEKTÖR (TL)'!D21</f>
        <v>35.562697914036114</v>
      </c>
      <c r="D21" s="34">
        <f>'SEKTÖR (U S D)'!H21</f>
        <v>15.432883601271058</v>
      </c>
      <c r="E21" s="34">
        <f>'SEKTÖR (TL)'!H21</f>
        <v>32.187487374124224</v>
      </c>
      <c r="F21" s="34">
        <f>'SEKTÖR (U S D)'!L21</f>
        <v>14.45195469870817</v>
      </c>
      <c r="G21" s="34">
        <f>'SEKTÖR (TL)'!L21</f>
        <v>34.04871023282981</v>
      </c>
    </row>
    <row r="22" spans="1:7" ht="18" thickBot="1" thickTop="1">
      <c r="A22" s="51" t="s">
        <v>10</v>
      </c>
      <c r="B22" s="59">
        <f>'SEKTÖR (U S D)'!D22</f>
        <v>2.082314446507151</v>
      </c>
      <c r="C22" s="59">
        <f>'SEKTÖR (TL)'!D22</f>
        <v>16.305954370327257</v>
      </c>
      <c r="D22" s="59">
        <f>'SEKTÖR (U S D)'!H22</f>
        <v>4.638464503406354</v>
      </c>
      <c r="E22" s="59">
        <f>'SEKTÖR (TL)'!H22</f>
        <v>19.82630316305695</v>
      </c>
      <c r="F22" s="59">
        <f>'SEKTÖR (U S D)'!L22</f>
        <v>9.426936751502494</v>
      </c>
      <c r="G22" s="59">
        <f>'SEKTÖR (TL)'!L22</f>
        <v>28.16329589899017</v>
      </c>
    </row>
    <row r="23" spans="1:7" s="64" customFormat="1" ht="15.75">
      <c r="A23" s="42" t="s">
        <v>78</v>
      </c>
      <c r="B23" s="33">
        <f>'SEKTÖR (U S D)'!D23</f>
        <v>-0.5586706422250686</v>
      </c>
      <c r="C23" s="33">
        <f>'SEKTÖR (TL)'!D23</f>
        <v>13.296987607688237</v>
      </c>
      <c r="D23" s="33">
        <f>'SEKTÖR (U S D)'!H23</f>
        <v>2.3684856872273317</v>
      </c>
      <c r="E23" s="33">
        <f>'SEKTÖR (TL)'!H23</f>
        <v>17.226846346750854</v>
      </c>
      <c r="F23" s="33">
        <f>'SEKTÖR (U S D)'!L23</f>
        <v>7.194826711183041</v>
      </c>
      <c r="G23" s="33">
        <f>'SEKTÖR (TL)'!L23</f>
        <v>25.54899828572319</v>
      </c>
    </row>
    <row r="24" spans="1:7" ht="14.25">
      <c r="A24" s="44" t="s">
        <v>11</v>
      </c>
      <c r="B24" s="34">
        <f>'SEKTÖR (U S D)'!D24</f>
        <v>-5.270625631732771</v>
      </c>
      <c r="C24" s="34">
        <f>'SEKTÖR (TL)'!D24</f>
        <v>7.928492340156924</v>
      </c>
      <c r="D24" s="34">
        <f>'SEKTÖR (U S D)'!H24</f>
        <v>-4.085336211564519</v>
      </c>
      <c r="E24" s="34">
        <f>'SEKTÖR (TL)'!H24</f>
        <v>9.83627899587165</v>
      </c>
      <c r="F24" s="34">
        <f>'SEKTÖR (U S D)'!L24</f>
        <v>3.505867802930049</v>
      </c>
      <c r="G24" s="34">
        <f>'SEKTÖR (TL)'!L24</f>
        <v>21.22840642641435</v>
      </c>
    </row>
    <row r="25" spans="1:7" ht="14.25">
      <c r="A25" s="44" t="s">
        <v>12</v>
      </c>
      <c r="B25" s="34">
        <f>'SEKTÖR (U S D)'!D25</f>
        <v>5.781908535934455</v>
      </c>
      <c r="C25" s="34">
        <f>'SEKTÖR (TL)'!D25</f>
        <v>20.521031425414407</v>
      </c>
      <c r="D25" s="34">
        <f>'SEKTÖR (U S D)'!H25</f>
        <v>11.513248124731662</v>
      </c>
      <c r="E25" s="34">
        <f>'SEKTÖR (TL)'!H25</f>
        <v>27.698933082645738</v>
      </c>
      <c r="F25" s="34">
        <f>'SEKTÖR (U S D)'!L25</f>
        <v>6.695134580171504</v>
      </c>
      <c r="G25" s="34">
        <f>'SEKTÖR (TL)'!L25</f>
        <v>24.963747593833123</v>
      </c>
    </row>
    <row r="26" spans="1:7" ht="14.25">
      <c r="A26" s="44" t="s">
        <v>13</v>
      </c>
      <c r="B26" s="34">
        <f>'SEKTÖR (U S D)'!D26</f>
        <v>17.073972010557828</v>
      </c>
      <c r="C26" s="34">
        <f>'SEKTÖR (TL)'!D26</f>
        <v>33.38647463511546</v>
      </c>
      <c r="D26" s="34">
        <f>'SEKTÖR (U S D)'!H26</f>
        <v>30.375205350946494</v>
      </c>
      <c r="E26" s="34">
        <f>'SEKTÖR (TL)'!H26</f>
        <v>49.29862508465763</v>
      </c>
      <c r="F26" s="34">
        <f>'SEKTÖR (U S D)'!L26</f>
        <v>26.68050038770667</v>
      </c>
      <c r="G26" s="34">
        <f>'SEKTÖR (TL)'!L26</f>
        <v>48.37105869728973</v>
      </c>
    </row>
    <row r="27" spans="1:7" s="64" customFormat="1" ht="15.75">
      <c r="A27" s="42" t="s">
        <v>79</v>
      </c>
      <c r="B27" s="33">
        <f>'SEKTÖR (U S D)'!D27</f>
        <v>0.6635665796267911</v>
      </c>
      <c r="C27" s="33">
        <f>'SEKTÖR (TL)'!D27</f>
        <v>14.689525260514552</v>
      </c>
      <c r="D27" s="33">
        <f>'SEKTÖR (U S D)'!H27</f>
        <v>9.939612557585273</v>
      </c>
      <c r="E27" s="33">
        <f>'SEKTÖR (TL)'!H27</f>
        <v>25.896890846724812</v>
      </c>
      <c r="F27" s="33">
        <f>'SEKTÖR (U S D)'!L27</f>
        <v>14.05046822216421</v>
      </c>
      <c r="G27" s="33">
        <f>'SEKTÖR (TL)'!L27</f>
        <v>33.57848021798805</v>
      </c>
    </row>
    <row r="28" spans="1:7" ht="14.25">
      <c r="A28" s="44" t="s">
        <v>14</v>
      </c>
      <c r="B28" s="34">
        <f>'SEKTÖR (U S D)'!D28</f>
        <v>0.6635665796267911</v>
      </c>
      <c r="C28" s="34">
        <f>'SEKTÖR (TL)'!D28</f>
        <v>14.689525260514552</v>
      </c>
      <c r="D28" s="34">
        <f>'SEKTÖR (U S D)'!H28</f>
        <v>9.939612557585273</v>
      </c>
      <c r="E28" s="34">
        <f>'SEKTÖR (TL)'!H28</f>
        <v>25.896890846724812</v>
      </c>
      <c r="F28" s="34">
        <f>'SEKTÖR (U S D)'!L28</f>
        <v>14.05046822216421</v>
      </c>
      <c r="G28" s="34">
        <f>'SEKTÖR (TL)'!L28</f>
        <v>33.57848021798805</v>
      </c>
    </row>
    <row r="29" spans="1:7" s="64" customFormat="1" ht="15.75">
      <c r="A29" s="42" t="s">
        <v>80</v>
      </c>
      <c r="B29" s="33">
        <f>'SEKTÖR (U S D)'!D29</f>
        <v>2.6850012822538583</v>
      </c>
      <c r="C29" s="33">
        <f>'SEKTÖR (TL)'!D29</f>
        <v>16.9926165801137</v>
      </c>
      <c r="D29" s="33">
        <f>'SEKTÖR (U S D)'!H29</f>
        <v>3.933542965882195</v>
      </c>
      <c r="E29" s="33">
        <f>'SEKTÖR (TL)'!H29</f>
        <v>19.019065191223113</v>
      </c>
      <c r="F29" s="33">
        <f>'SEKTÖR (U S D)'!L29</f>
        <v>8.874008146546693</v>
      </c>
      <c r="G29" s="33">
        <f>'SEKTÖR (TL)'!L29</f>
        <v>27.51569344833494</v>
      </c>
    </row>
    <row r="30" spans="1:7" ht="14.25">
      <c r="A30" s="44" t="s">
        <v>15</v>
      </c>
      <c r="B30" s="34">
        <f>'SEKTÖR (U S D)'!D30</f>
        <v>-4.095588908393879</v>
      </c>
      <c r="C30" s="34">
        <f>'SEKTÖR (TL)'!D30</f>
        <v>9.267252812713844</v>
      </c>
      <c r="D30" s="34">
        <f>'SEKTÖR (U S D)'!H30</f>
        <v>-2.1754942798250276</v>
      </c>
      <c r="E30" s="34">
        <f>'SEKTÖR (TL)'!H30</f>
        <v>12.023326554264324</v>
      </c>
      <c r="F30" s="34">
        <f>'SEKTÖR (U S D)'!L30</f>
        <v>0.9389999306448982</v>
      </c>
      <c r="G30" s="34">
        <f>'SEKTÖR (TL)'!L30</f>
        <v>18.222032891565544</v>
      </c>
    </row>
    <row r="31" spans="1:7" ht="14.25">
      <c r="A31" s="44" t="s">
        <v>121</v>
      </c>
      <c r="B31" s="34">
        <f>'SEKTÖR (U S D)'!D31</f>
        <v>-9.105501238071712</v>
      </c>
      <c r="C31" s="34">
        <f>'SEKTÖR (TL)'!D31</f>
        <v>3.5592843171505386</v>
      </c>
      <c r="D31" s="34">
        <f>'SEKTÖR (U S D)'!H31</f>
        <v>-1.588165979802575</v>
      </c>
      <c r="E31" s="34">
        <f>'SEKTÖR (TL)'!H31</f>
        <v>12.695903118424853</v>
      </c>
      <c r="F31" s="34">
        <f>'SEKTÖR (U S D)'!L31</f>
        <v>6.73850943588549</v>
      </c>
      <c r="G31" s="34">
        <f>'SEKTÖR (TL)'!L31</f>
        <v>25.014549202947606</v>
      </c>
    </row>
    <row r="32" spans="1:7" ht="14.25">
      <c r="A32" s="44" t="s">
        <v>122</v>
      </c>
      <c r="B32" s="34">
        <f>'SEKTÖR (U S D)'!D32</f>
        <v>-14.276079365754256</v>
      </c>
      <c r="C32" s="34">
        <f>'SEKTÖR (TL)'!D32</f>
        <v>-2.3317363463904095</v>
      </c>
      <c r="D32" s="34">
        <f>'SEKTÖR (U S D)'!H32</f>
        <v>-41.25802204965752</v>
      </c>
      <c r="E32" s="34">
        <f>'SEKTÖR (TL)'!H32</f>
        <v>-32.73186784916739</v>
      </c>
      <c r="F32" s="34">
        <f>'SEKTÖR (U S D)'!L32</f>
        <v>-18.26848315097131</v>
      </c>
      <c r="G32" s="34">
        <f>'SEKTÖR (TL)'!L32</f>
        <v>-4.27420442205208</v>
      </c>
    </row>
    <row r="33" spans="1:7" ht="14.25">
      <c r="A33" s="44" t="s">
        <v>32</v>
      </c>
      <c r="B33" s="34">
        <f>'SEKTÖR (U S D)'!D33</f>
        <v>8.20957255381972</v>
      </c>
      <c r="C33" s="34">
        <f>'SEKTÖR (TL)'!D33</f>
        <v>23.286954024461725</v>
      </c>
      <c r="D33" s="34">
        <f>'SEKTÖR (U S D)'!H33</f>
        <v>18.580369053392726</v>
      </c>
      <c r="E33" s="34">
        <f>'SEKTÖR (TL)'!H33</f>
        <v>35.79181727113798</v>
      </c>
      <c r="F33" s="34">
        <f>'SEKTÖR (U S D)'!L33</f>
        <v>20.987479086295306</v>
      </c>
      <c r="G33" s="34">
        <f>'SEKTÖR (TL)'!L33</f>
        <v>41.703263771539696</v>
      </c>
    </row>
    <row r="34" spans="1:7" ht="14.25">
      <c r="A34" s="44" t="s">
        <v>31</v>
      </c>
      <c r="B34" s="34">
        <f>'SEKTÖR (U S D)'!D34</f>
        <v>11.155117162030603</v>
      </c>
      <c r="C34" s="34">
        <f>'SEKTÖR (TL)'!D34</f>
        <v>26.642916109136607</v>
      </c>
      <c r="D34" s="34">
        <f>'SEKTÖR (U S D)'!H34</f>
        <v>13.908393956876022</v>
      </c>
      <c r="E34" s="34">
        <f>'SEKTÖR (TL)'!H34</f>
        <v>30.441724387586177</v>
      </c>
      <c r="F34" s="34">
        <f>'SEKTÖR (U S D)'!L34</f>
        <v>13.565963591979244</v>
      </c>
      <c r="G34" s="34">
        <f>'SEKTÖR (TL)'!L34</f>
        <v>33.01101746954396</v>
      </c>
    </row>
    <row r="35" spans="1:7" ht="14.25">
      <c r="A35" s="44" t="s">
        <v>16</v>
      </c>
      <c r="B35" s="34">
        <f>'SEKTÖR (U S D)'!D35</f>
        <v>1.1713454894805935</v>
      </c>
      <c r="C35" s="34">
        <f>'SEKTÖR (TL)'!D35</f>
        <v>15.268055547958411</v>
      </c>
      <c r="D35" s="34">
        <f>'SEKTÖR (U S D)'!H35</f>
        <v>2.4319536800328714</v>
      </c>
      <c r="E35" s="34">
        <f>'SEKTÖR (TL)'!H35</f>
        <v>17.299526455190513</v>
      </c>
      <c r="F35" s="34">
        <f>'SEKTÖR (U S D)'!L35</f>
        <v>8.252296757625006</v>
      </c>
      <c r="G35" s="34">
        <f>'SEKTÖR (TL)'!L35</f>
        <v>26.78753105004824</v>
      </c>
    </row>
    <row r="36" spans="1:7" ht="14.25">
      <c r="A36" s="44" t="s">
        <v>143</v>
      </c>
      <c r="B36" s="34">
        <f>'SEKTÖR (U S D)'!D36</f>
        <v>15.025343595467099</v>
      </c>
      <c r="C36" s="34">
        <f>'SEKTÖR (TL)'!D36</f>
        <v>31.052400566955956</v>
      </c>
      <c r="D36" s="34">
        <f>'SEKTÖR (U S D)'!H36</f>
        <v>5.139777411562312</v>
      </c>
      <c r="E36" s="34">
        <f>'SEKTÖR (TL)'!H36</f>
        <v>20.400379558360846</v>
      </c>
      <c r="F36" s="34">
        <f>'SEKTÖR (U S D)'!L36</f>
        <v>10.701916027186114</v>
      </c>
      <c r="G36" s="34">
        <f>'SEKTÖR (TL)'!L36</f>
        <v>29.656580377432572</v>
      </c>
    </row>
    <row r="37" spans="1:7" ht="14.25">
      <c r="A37" s="44" t="s">
        <v>155</v>
      </c>
      <c r="B37" s="34">
        <f>'SEKTÖR (U S D)'!D37</f>
        <v>5.626060440076774</v>
      </c>
      <c r="C37" s="34">
        <f>'SEKTÖR (TL)'!D37</f>
        <v>20.34346823414267</v>
      </c>
      <c r="D37" s="34">
        <f>'SEKTÖR (U S D)'!H37</f>
        <v>1.4422450896237737</v>
      </c>
      <c r="E37" s="34">
        <f>'SEKTÖR (TL)'!H37</f>
        <v>16.166165772192524</v>
      </c>
      <c r="F37" s="34">
        <f>'SEKTÖR (U S D)'!L37</f>
        <v>0.38149158850809206</v>
      </c>
      <c r="G37" s="34">
        <f>'SEKTÖR (TL)'!L37</f>
        <v>17.569066549450937</v>
      </c>
    </row>
    <row r="38" spans="1:7" ht="14.25">
      <c r="A38" s="81" t="s">
        <v>154</v>
      </c>
      <c r="B38" s="34">
        <f>'SEKTÖR (U S D)'!D38</f>
        <v>44.18297873360118</v>
      </c>
      <c r="C38" s="34">
        <f>'SEKTÖR (TL)'!D38</f>
        <v>64.27271497998312</v>
      </c>
      <c r="D38" s="34">
        <f>'SEKTÖR (U S D)'!H38</f>
        <v>46.617938635163284</v>
      </c>
      <c r="E38" s="34">
        <f>'SEKTÖR (TL)'!H38</f>
        <v>67.89892366461126</v>
      </c>
      <c r="F38" s="34">
        <f>'SEKTÖR (U S D)'!L38</f>
        <v>32.67301440598804</v>
      </c>
      <c r="G38" s="34">
        <f>'SEKTÖR (TL)'!L38</f>
        <v>55.38962624659378</v>
      </c>
    </row>
    <row r="39" spans="1:7" ht="15" thickBot="1">
      <c r="A39" s="44" t="s">
        <v>81</v>
      </c>
      <c r="B39" s="34">
        <f>'SEKTÖR (U S D)'!D41</f>
        <v>-2.839214779871227</v>
      </c>
      <c r="C39" s="34">
        <f>'SEKTÖR (TL)'!D41</f>
        <v>10.698683838316102</v>
      </c>
      <c r="D39" s="34">
        <f>'SEKTÖR (U S D)'!H41</f>
        <v>-0.3628597256210523</v>
      </c>
      <c r="E39" s="34">
        <f>'SEKTÖR (TL)'!H41</f>
        <v>14.099057487881083</v>
      </c>
      <c r="F39" s="34">
        <f>'SEKTÖR (U S D)'!L41</f>
        <v>5.290295580487552</v>
      </c>
      <c r="G39" s="34">
        <f>'SEKTÖR (TL)'!L41</f>
        <v>23.318368478306837</v>
      </c>
    </row>
    <row r="40" spans="1:7" ht="18" thickBot="1" thickTop="1">
      <c r="A40" s="51" t="s">
        <v>17</v>
      </c>
      <c r="B40" s="59">
        <f>'SEKTÖR (U S D)'!D42</f>
        <v>11.694288068684296</v>
      </c>
      <c r="C40" s="59">
        <f>'SEKTÖR (TL)'!D42</f>
        <v>27.257212397451426</v>
      </c>
      <c r="D40" s="59">
        <f>'SEKTÖR (U S D)'!H42</f>
        <v>5.3039528282454445</v>
      </c>
      <c r="E40" s="59">
        <f>'SEKTÖR (TL)'!H42</f>
        <v>20.58838435511277</v>
      </c>
      <c r="F40" s="59">
        <f>'SEKTÖR (U S D)'!L42</f>
        <v>5.59639734551986</v>
      </c>
      <c r="G40" s="59">
        <f>'SEKTÖR (TL)'!L42</f>
        <v>23.67688176810247</v>
      </c>
    </row>
    <row r="41" spans="1:7" ht="14.25">
      <c r="A41" s="44" t="s">
        <v>84</v>
      </c>
      <c r="B41" s="34">
        <f>'SEKTÖR (U S D)'!D43</f>
        <v>11.694288068684296</v>
      </c>
      <c r="C41" s="34">
        <f>'SEKTÖR (TL)'!D43</f>
        <v>27.257212397451426</v>
      </c>
      <c r="D41" s="34">
        <f>'SEKTÖR (U S D)'!H43</f>
        <v>5.3039528282454445</v>
      </c>
      <c r="E41" s="34">
        <f>'SEKTÖR (TL)'!H43</f>
        <v>20.58838435511277</v>
      </c>
      <c r="F41" s="34">
        <f>'SEKTÖR (U S D)'!L43</f>
        <v>5.59639734551986</v>
      </c>
      <c r="G41" s="34">
        <f>'SEKTÖR (TL)'!L43</f>
        <v>23.67688176810247</v>
      </c>
    </row>
    <row r="42" spans="1:7" ht="14.25">
      <c r="A42" s="111" t="s">
        <v>125</v>
      </c>
      <c r="B42" s="122"/>
      <c r="C42" s="122"/>
      <c r="D42" s="114">
        <f>'SEKTÖR (U S D)'!H44</f>
        <v>16133.347656934686</v>
      </c>
      <c r="E42" s="114">
        <f>'SEKTÖR (TL)'!H44</f>
        <v>18489.550667841017</v>
      </c>
      <c r="F42" s="114">
        <f>'SEKTÖR (U S D)'!L44</f>
        <v>1463.8236542847937</v>
      </c>
      <c r="G42" s="114">
        <f>'SEKTÖR (TL)'!L44</f>
        <v>1731.5855280961262</v>
      </c>
    </row>
    <row r="43" spans="1:7" s="39" customFormat="1" ht="18.75" thickBot="1">
      <c r="A43" s="46" t="s">
        <v>18</v>
      </c>
      <c r="B43" s="48">
        <f>'SEKTÖR (U S D)'!D45</f>
        <v>2.878177428141166</v>
      </c>
      <c r="C43" s="48">
        <f>'SEKTÖR (TL)'!D45</f>
        <v>17.2127089255001</v>
      </c>
      <c r="D43" s="48">
        <f>'SEKTÖR (U S D)'!H45</f>
        <v>11.280061313333283</v>
      </c>
      <c r="E43" s="48">
        <f>'SEKTÖR (TL)'!H45</f>
        <v>27.431900173773684</v>
      </c>
      <c r="F43" s="48">
        <f>'SEKTÖR (U S D)'!L45</f>
        <v>14.06905230700684</v>
      </c>
      <c r="G43" s="48">
        <f>'SEKTÖR (TL)'!L45</f>
        <v>33.60024631722654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25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95397.818</v>
      </c>
      <c r="C9" s="12">
        <v>117494.282</v>
      </c>
      <c r="D9" s="50">
        <f aca="true" t="shared" si="0" ref="D9:D22">(C9-B9)/B9*100</f>
        <v>23.162441723771927</v>
      </c>
      <c r="E9" s="9">
        <f aca="true" t="shared" si="1" ref="E9:E22">C9/C$22*100</f>
        <v>0.9922960045655783</v>
      </c>
      <c r="F9" s="83">
        <v>572674.6159999999</v>
      </c>
      <c r="G9" s="12">
        <v>622955.666</v>
      </c>
      <c r="H9" s="50">
        <f aca="true" t="shared" si="2" ref="H9:H22">(G9-F9)/F9*100</f>
        <v>8.780038191879637</v>
      </c>
      <c r="I9" s="9">
        <f aca="true" t="shared" si="3" ref="I9:I22">G9/G$22*100</f>
        <v>0.8995304192966326</v>
      </c>
      <c r="J9" s="84">
        <v>1023270.681</v>
      </c>
      <c r="K9" s="84">
        <v>1122616.224</v>
      </c>
      <c r="L9" s="85">
        <f aca="true" t="shared" si="4" ref="L9:L22">(K9-J9)/J9*100</f>
        <v>9.708627916800436</v>
      </c>
      <c r="M9" s="9">
        <f aca="true" t="shared" si="5" ref="M9:M22">K9/K$22*100</f>
        <v>0.8201587831521964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1046556.212</v>
      </c>
      <c r="C10" s="12">
        <v>979300.218</v>
      </c>
      <c r="D10" s="50">
        <f t="shared" si="0"/>
        <v>-6.426410089475448</v>
      </c>
      <c r="E10" s="9">
        <f t="shared" si="1"/>
        <v>8.270663704226898</v>
      </c>
      <c r="F10" s="83">
        <v>6428064.389</v>
      </c>
      <c r="G10" s="12">
        <v>6563120.975000001</v>
      </c>
      <c r="H10" s="50">
        <f t="shared" si="2"/>
        <v>2.1010459420897396</v>
      </c>
      <c r="I10" s="9">
        <f t="shared" si="3"/>
        <v>9.476961659959082</v>
      </c>
      <c r="J10" s="84">
        <v>11550089.230999999</v>
      </c>
      <c r="K10" s="84">
        <v>12722646.218999999</v>
      </c>
      <c r="L10" s="85">
        <f t="shared" si="4"/>
        <v>10.151930124079922</v>
      </c>
      <c r="M10" s="9">
        <f t="shared" si="5"/>
        <v>9.29488619385117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270413.991</v>
      </c>
      <c r="C11" s="12">
        <v>265603.614</v>
      </c>
      <c r="D11" s="50">
        <f t="shared" si="0"/>
        <v>-1.7788935336559488</v>
      </c>
      <c r="E11" s="9">
        <f t="shared" si="1"/>
        <v>2.2431509047425653</v>
      </c>
      <c r="F11" s="83">
        <v>1581808.425</v>
      </c>
      <c r="G11" s="12">
        <v>1604443.1600000001</v>
      </c>
      <c r="H11" s="50">
        <f t="shared" si="2"/>
        <v>1.4309403491766142</v>
      </c>
      <c r="I11" s="9">
        <f t="shared" si="3"/>
        <v>2.3167706904722403</v>
      </c>
      <c r="J11" s="84">
        <v>3261054.6059999997</v>
      </c>
      <c r="K11" s="84">
        <v>3328162.4080000003</v>
      </c>
      <c r="L11" s="85">
        <f t="shared" si="4"/>
        <v>2.057855819909586</v>
      </c>
      <c r="M11" s="9">
        <f t="shared" si="5"/>
        <v>2.431482435691366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147195.721</v>
      </c>
      <c r="C12" s="12">
        <v>155707.054</v>
      </c>
      <c r="D12" s="50">
        <f t="shared" si="0"/>
        <v>5.782323658715605</v>
      </c>
      <c r="E12" s="9">
        <f t="shared" si="1"/>
        <v>1.3150213349691071</v>
      </c>
      <c r="F12" s="83">
        <v>844736.772</v>
      </c>
      <c r="G12" s="12">
        <v>849482.175</v>
      </c>
      <c r="H12" s="50">
        <f t="shared" si="2"/>
        <v>0.5617611494246695</v>
      </c>
      <c r="I12" s="9">
        <f t="shared" si="3"/>
        <v>1.226628312042298</v>
      </c>
      <c r="J12" s="84">
        <v>1696149.6339999996</v>
      </c>
      <c r="K12" s="84">
        <v>1715162.216</v>
      </c>
      <c r="L12" s="85">
        <f t="shared" si="4"/>
        <v>1.1209259854723648</v>
      </c>
      <c r="M12" s="9">
        <f t="shared" si="5"/>
        <v>1.2530598844999277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99174.989</v>
      </c>
      <c r="C13" s="12">
        <v>108900.133</v>
      </c>
      <c r="D13" s="50">
        <f t="shared" si="0"/>
        <v>9.806044949498306</v>
      </c>
      <c r="E13" s="9">
        <f t="shared" si="1"/>
        <v>0.9197142621166882</v>
      </c>
      <c r="F13" s="83">
        <v>556090.7550000001</v>
      </c>
      <c r="G13" s="12">
        <v>548608.2930000001</v>
      </c>
      <c r="H13" s="50">
        <f t="shared" si="2"/>
        <v>-1.3455469152692632</v>
      </c>
      <c r="I13" s="9">
        <f t="shared" si="3"/>
        <v>0.7921749086906932</v>
      </c>
      <c r="J13" s="84">
        <v>1140158.9109999998</v>
      </c>
      <c r="K13" s="84">
        <v>1104641.3809999998</v>
      </c>
      <c r="L13" s="85">
        <f t="shared" si="4"/>
        <v>-3.1151385703637264</v>
      </c>
      <c r="M13" s="9">
        <f t="shared" si="5"/>
        <v>0.8070267572228865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911771.505</v>
      </c>
      <c r="C14" s="12">
        <v>993852.467</v>
      </c>
      <c r="D14" s="50">
        <f t="shared" si="0"/>
        <v>9.002360958845708</v>
      </c>
      <c r="E14" s="9">
        <f t="shared" si="1"/>
        <v>8.393564481135714</v>
      </c>
      <c r="F14" s="83">
        <v>5588770.074999999</v>
      </c>
      <c r="G14" s="12">
        <v>5851027.495</v>
      </c>
      <c r="H14" s="50">
        <f t="shared" si="2"/>
        <v>4.692578447146099</v>
      </c>
      <c r="I14" s="9">
        <f t="shared" si="3"/>
        <v>8.4487187502256</v>
      </c>
      <c r="J14" s="84">
        <v>10528994.058</v>
      </c>
      <c r="K14" s="84">
        <v>11659435.667</v>
      </c>
      <c r="L14" s="85">
        <f t="shared" si="4"/>
        <v>10.73646354792158</v>
      </c>
      <c r="M14" s="9">
        <f t="shared" si="5"/>
        <v>8.518127891306904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574861.544</v>
      </c>
      <c r="C15" s="12">
        <v>658706.827</v>
      </c>
      <c r="D15" s="50">
        <f t="shared" si="0"/>
        <v>14.585300386696254</v>
      </c>
      <c r="E15" s="9">
        <f t="shared" si="1"/>
        <v>5.563097552374248</v>
      </c>
      <c r="F15" s="83">
        <v>3309542.7580000004</v>
      </c>
      <c r="G15" s="12">
        <v>3844891.864</v>
      </c>
      <c r="H15" s="50">
        <f t="shared" si="2"/>
        <v>16.17592353825693</v>
      </c>
      <c r="I15" s="9">
        <f t="shared" si="3"/>
        <v>5.5519154561700885</v>
      </c>
      <c r="J15" s="84">
        <v>6191551.447</v>
      </c>
      <c r="K15" s="84">
        <v>7570384.869000001</v>
      </c>
      <c r="L15" s="85">
        <f t="shared" si="4"/>
        <v>22.269594847154007</v>
      </c>
      <c r="M15" s="9">
        <f t="shared" si="5"/>
        <v>5.530757091706561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487383.949</v>
      </c>
      <c r="C16" s="12">
        <v>545003.3</v>
      </c>
      <c r="D16" s="50">
        <f t="shared" si="0"/>
        <v>11.822168357866873</v>
      </c>
      <c r="E16" s="9">
        <f t="shared" si="1"/>
        <v>4.602816306116542</v>
      </c>
      <c r="F16" s="83">
        <v>2864364.935</v>
      </c>
      <c r="G16" s="12">
        <v>2825121.95</v>
      </c>
      <c r="H16" s="50">
        <f t="shared" si="2"/>
        <v>-1.3700413840598795</v>
      </c>
      <c r="I16" s="9">
        <f t="shared" si="3"/>
        <v>4.079396449775</v>
      </c>
      <c r="J16" s="84">
        <v>5221013.041</v>
      </c>
      <c r="K16" s="84">
        <v>5771809.6450000005</v>
      </c>
      <c r="L16" s="85">
        <f t="shared" si="4"/>
        <v>10.549611726204464</v>
      </c>
      <c r="M16" s="9">
        <f t="shared" si="5"/>
        <v>4.216757493635965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3278435.973</v>
      </c>
      <c r="C17" s="12">
        <v>3528698.19</v>
      </c>
      <c r="D17" s="50">
        <f t="shared" si="0"/>
        <v>7.63358562012703</v>
      </c>
      <c r="E17" s="9">
        <f t="shared" si="1"/>
        <v>29.80156187732427</v>
      </c>
      <c r="F17" s="83">
        <v>18060399.354000002</v>
      </c>
      <c r="G17" s="12">
        <v>20459218.719000004</v>
      </c>
      <c r="H17" s="50">
        <f t="shared" si="2"/>
        <v>13.282205548066765</v>
      </c>
      <c r="I17" s="9">
        <f t="shared" si="3"/>
        <v>29.542535042587748</v>
      </c>
      <c r="J17" s="84">
        <v>34984760.15</v>
      </c>
      <c r="K17" s="84">
        <v>40054553.307</v>
      </c>
      <c r="L17" s="85">
        <f t="shared" si="4"/>
        <v>14.491433227676417</v>
      </c>
      <c r="M17" s="9">
        <f t="shared" si="5"/>
        <v>29.262977852682365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1669240.676</v>
      </c>
      <c r="C18" s="12">
        <v>1655518.817</v>
      </c>
      <c r="D18" s="50">
        <f t="shared" si="0"/>
        <v>-0.8220419737722674</v>
      </c>
      <c r="E18" s="9">
        <f t="shared" si="1"/>
        <v>13.98165663578618</v>
      </c>
      <c r="F18" s="83">
        <v>9273253.018</v>
      </c>
      <c r="G18" s="12">
        <v>9315484.022</v>
      </c>
      <c r="H18" s="50">
        <f t="shared" si="2"/>
        <v>0.45540657542749535</v>
      </c>
      <c r="I18" s="9">
        <f t="shared" si="3"/>
        <v>13.45129630502589</v>
      </c>
      <c r="J18" s="84">
        <v>17904495.077999998</v>
      </c>
      <c r="K18" s="84">
        <v>18501734.105000004</v>
      </c>
      <c r="L18" s="85">
        <f t="shared" si="4"/>
        <v>3.3356932122250065</v>
      </c>
      <c r="M18" s="9">
        <f t="shared" si="5"/>
        <v>13.516961010677766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106943.855</v>
      </c>
      <c r="C19" s="12">
        <v>113576.089</v>
      </c>
      <c r="D19" s="50">
        <f t="shared" si="0"/>
        <v>6.201603635851739</v>
      </c>
      <c r="E19" s="9">
        <f t="shared" si="1"/>
        <v>0.9592049707481469</v>
      </c>
      <c r="F19" s="83">
        <v>659021.5569999999</v>
      </c>
      <c r="G19" s="12">
        <v>690380.3740000001</v>
      </c>
      <c r="H19" s="50">
        <f t="shared" si="2"/>
        <v>4.758390172053228</v>
      </c>
      <c r="I19" s="9">
        <f t="shared" si="3"/>
        <v>0.9968897968068022</v>
      </c>
      <c r="J19" s="84">
        <v>1497161.294</v>
      </c>
      <c r="K19" s="84">
        <v>1501093.028</v>
      </c>
      <c r="L19" s="85">
        <f t="shared" si="4"/>
        <v>0.26261258661686576</v>
      </c>
      <c r="M19" s="9">
        <f t="shared" si="5"/>
        <v>1.0966656324064723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857940.43</v>
      </c>
      <c r="C20" s="12">
        <v>939731.383</v>
      </c>
      <c r="D20" s="50">
        <f t="shared" si="0"/>
        <v>9.533406998898512</v>
      </c>
      <c r="E20" s="9">
        <f t="shared" si="1"/>
        <v>7.936485766309762</v>
      </c>
      <c r="F20" s="83">
        <v>4975322.768</v>
      </c>
      <c r="G20" s="12">
        <v>5329732.718</v>
      </c>
      <c r="H20" s="50">
        <f t="shared" si="2"/>
        <v>7.1233559414370875</v>
      </c>
      <c r="I20" s="9">
        <f t="shared" si="3"/>
        <v>7.695983788614456</v>
      </c>
      <c r="J20" s="84">
        <v>9492152.763</v>
      </c>
      <c r="K20" s="84">
        <v>10521697.958</v>
      </c>
      <c r="L20" s="85">
        <f t="shared" si="4"/>
        <v>10.846277137607</v>
      </c>
      <c r="M20" s="9">
        <f t="shared" si="5"/>
        <v>7.686921682977771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1885084.411</v>
      </c>
      <c r="C21" s="90">
        <v>1778556.128</v>
      </c>
      <c r="D21" s="91">
        <f t="shared" si="0"/>
        <v>-5.651114739391903</v>
      </c>
      <c r="E21" s="92">
        <f t="shared" si="1"/>
        <v>15.020766199584292</v>
      </c>
      <c r="F21" s="89">
        <v>10850952.031000001</v>
      </c>
      <c r="G21" s="90">
        <v>10748962.227</v>
      </c>
      <c r="H21" s="91">
        <f t="shared" si="2"/>
        <v>-0.9399157208383883</v>
      </c>
      <c r="I21" s="92">
        <f t="shared" si="3"/>
        <v>15.521198420333457</v>
      </c>
      <c r="J21" s="93">
        <v>19916011.551999997</v>
      </c>
      <c r="K21" s="94">
        <v>21303975.769999996</v>
      </c>
      <c r="L21" s="95">
        <f t="shared" si="4"/>
        <v>6.969087231025515</v>
      </c>
      <c r="M21" s="92">
        <f t="shared" si="5"/>
        <v>15.564217290188632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11430401.074000001</v>
      </c>
      <c r="C22" s="102">
        <v>11840648.502</v>
      </c>
      <c r="D22" s="103">
        <f t="shared" si="0"/>
        <v>3.589090403250703</v>
      </c>
      <c r="E22" s="104">
        <f t="shared" si="1"/>
        <v>100</v>
      </c>
      <c r="F22" s="101">
        <v>65565001.452999994</v>
      </c>
      <c r="G22" s="102">
        <v>69253429.63800001</v>
      </c>
      <c r="H22" s="103">
        <f t="shared" si="2"/>
        <v>5.62560528217795</v>
      </c>
      <c r="I22" s="104">
        <f t="shared" si="3"/>
        <v>100</v>
      </c>
      <c r="J22" s="105">
        <v>124406862.446</v>
      </c>
      <c r="K22" s="106">
        <v>136877912.79700002</v>
      </c>
      <c r="L22" s="103">
        <f t="shared" si="4"/>
        <v>10.02440709925725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1038046.924</v>
      </c>
      <c r="D5" s="30">
        <v>1073896.741</v>
      </c>
      <c r="E5" s="30">
        <v>1271691.56</v>
      </c>
      <c r="F5" s="30">
        <v>1089777.053</v>
      </c>
      <c r="G5" s="30">
        <v>1091737.335</v>
      </c>
      <c r="H5" s="30">
        <v>1104585.763</v>
      </c>
      <c r="I5" s="30"/>
      <c r="J5" s="30"/>
      <c r="K5" s="30"/>
      <c r="L5" s="30"/>
      <c r="M5" s="30"/>
      <c r="N5" s="30"/>
      <c r="O5" s="30">
        <v>6669735.376</v>
      </c>
      <c r="P5" s="68">
        <f aca="true" t="shared" si="0" ref="P5:P24">O5/O$26*100</f>
        <v>9.630909846819618</v>
      </c>
    </row>
    <row r="6" spans="1:16" ht="12.75">
      <c r="A6" s="67" t="s">
        <v>88</v>
      </c>
      <c r="B6" s="29" t="s">
        <v>66</v>
      </c>
      <c r="C6" s="30">
        <v>750302.655</v>
      </c>
      <c r="D6" s="30">
        <v>794113.799</v>
      </c>
      <c r="E6" s="30">
        <v>914532.286</v>
      </c>
      <c r="F6" s="30">
        <v>798426.46</v>
      </c>
      <c r="G6" s="30">
        <v>862836.327</v>
      </c>
      <c r="H6" s="30">
        <v>913484.062</v>
      </c>
      <c r="I6" s="30"/>
      <c r="J6" s="30"/>
      <c r="K6" s="30"/>
      <c r="L6" s="30"/>
      <c r="M6" s="30"/>
      <c r="N6" s="30"/>
      <c r="O6" s="30">
        <v>5033695.589</v>
      </c>
      <c r="P6" s="68">
        <f t="shared" si="0"/>
        <v>7.268514518347597</v>
      </c>
    </row>
    <row r="7" spans="1:16" ht="12.75">
      <c r="A7" s="67" t="s">
        <v>89</v>
      </c>
      <c r="B7" s="29" t="s">
        <v>130</v>
      </c>
      <c r="C7" s="30">
        <v>625293.162</v>
      </c>
      <c r="D7" s="30">
        <v>616100.066</v>
      </c>
      <c r="E7" s="30">
        <v>671825.558</v>
      </c>
      <c r="F7" s="30">
        <v>627309.728</v>
      </c>
      <c r="G7" s="30">
        <v>683318.91</v>
      </c>
      <c r="H7" s="30">
        <v>641928.794</v>
      </c>
      <c r="I7" s="30"/>
      <c r="J7" s="30"/>
      <c r="K7" s="30"/>
      <c r="L7" s="30"/>
      <c r="M7" s="30"/>
      <c r="N7" s="30"/>
      <c r="O7" s="30">
        <v>3865776.2180000003</v>
      </c>
      <c r="P7" s="68">
        <f t="shared" si="0"/>
        <v>5.582071873122137</v>
      </c>
    </row>
    <row r="8" spans="1:16" ht="12.75">
      <c r="A8" s="67" t="s">
        <v>90</v>
      </c>
      <c r="B8" s="29" t="s">
        <v>62</v>
      </c>
      <c r="C8" s="30">
        <v>511622.608</v>
      </c>
      <c r="D8" s="30">
        <v>516883.341</v>
      </c>
      <c r="E8" s="30">
        <v>629302.496</v>
      </c>
      <c r="F8" s="30">
        <v>518420.852</v>
      </c>
      <c r="G8" s="30">
        <v>502588.501</v>
      </c>
      <c r="H8" s="30">
        <v>598008.352</v>
      </c>
      <c r="I8" s="30"/>
      <c r="J8" s="30"/>
      <c r="K8" s="30"/>
      <c r="L8" s="30"/>
      <c r="M8" s="30"/>
      <c r="N8" s="30"/>
      <c r="O8" s="30">
        <v>3276826.1500000004</v>
      </c>
      <c r="P8" s="68">
        <f t="shared" si="0"/>
        <v>4.7316445788704735</v>
      </c>
    </row>
    <row r="9" spans="1:16" ht="12.75">
      <c r="A9" s="67" t="s">
        <v>91</v>
      </c>
      <c r="B9" s="29" t="s">
        <v>63</v>
      </c>
      <c r="C9" s="30">
        <v>441728.074</v>
      </c>
      <c r="D9" s="30">
        <v>512932.831</v>
      </c>
      <c r="E9" s="30">
        <v>613207.546</v>
      </c>
      <c r="F9" s="30">
        <v>544812.896</v>
      </c>
      <c r="G9" s="30">
        <v>591625.754</v>
      </c>
      <c r="H9" s="30">
        <v>546912.742</v>
      </c>
      <c r="I9" s="30"/>
      <c r="J9" s="30"/>
      <c r="K9" s="30"/>
      <c r="L9" s="30"/>
      <c r="M9" s="30"/>
      <c r="N9" s="30"/>
      <c r="O9" s="30">
        <v>3173591.253</v>
      </c>
      <c r="P9" s="68">
        <f t="shared" si="0"/>
        <v>4.582576298046267</v>
      </c>
    </row>
    <row r="10" spans="1:16" ht="12.75">
      <c r="A10" s="67" t="s">
        <v>92</v>
      </c>
      <c r="B10" s="29" t="s">
        <v>138</v>
      </c>
      <c r="C10" s="30">
        <v>510555.844</v>
      </c>
      <c r="D10" s="30">
        <v>543375.056</v>
      </c>
      <c r="E10" s="30">
        <v>571966.441</v>
      </c>
      <c r="F10" s="30">
        <v>491465.407</v>
      </c>
      <c r="G10" s="30">
        <v>509315.763</v>
      </c>
      <c r="H10" s="30">
        <v>538535.897</v>
      </c>
      <c r="I10" s="30"/>
      <c r="J10" s="30"/>
      <c r="K10" s="30"/>
      <c r="L10" s="30"/>
      <c r="M10" s="30"/>
      <c r="N10" s="30"/>
      <c r="O10" s="30">
        <v>3242842.9979999997</v>
      </c>
      <c r="P10" s="68">
        <f t="shared" si="0"/>
        <v>4.682573865450497</v>
      </c>
    </row>
    <row r="11" spans="1:16" ht="12.75">
      <c r="A11" s="67" t="s">
        <v>93</v>
      </c>
      <c r="B11" s="29" t="s">
        <v>157</v>
      </c>
      <c r="C11" s="30">
        <v>449567.745</v>
      </c>
      <c r="D11" s="30">
        <v>484823.231</v>
      </c>
      <c r="E11" s="30">
        <v>478123.54</v>
      </c>
      <c r="F11" s="30">
        <v>442754.567</v>
      </c>
      <c r="G11" s="30">
        <v>463819.659</v>
      </c>
      <c r="H11" s="30">
        <v>486401.203</v>
      </c>
      <c r="I11" s="30"/>
      <c r="J11" s="30"/>
      <c r="K11" s="30"/>
      <c r="L11" s="30"/>
      <c r="M11" s="30"/>
      <c r="N11" s="30"/>
      <c r="O11" s="30">
        <v>2805489.9450000003</v>
      </c>
      <c r="P11" s="68">
        <f t="shared" si="0"/>
        <v>4.051048386968858</v>
      </c>
    </row>
    <row r="12" spans="1:16" ht="12.75">
      <c r="A12" s="67" t="s">
        <v>94</v>
      </c>
      <c r="B12" s="29" t="s">
        <v>149</v>
      </c>
      <c r="C12" s="30">
        <v>324389.55</v>
      </c>
      <c r="D12" s="30">
        <v>321460.924</v>
      </c>
      <c r="E12" s="30">
        <v>266942.367</v>
      </c>
      <c r="F12" s="30">
        <v>361320.477</v>
      </c>
      <c r="G12" s="30">
        <v>404553.398</v>
      </c>
      <c r="H12" s="30">
        <v>460929.714</v>
      </c>
      <c r="I12" s="30"/>
      <c r="J12" s="30"/>
      <c r="K12" s="30"/>
      <c r="L12" s="30"/>
      <c r="M12" s="30"/>
      <c r="N12" s="30"/>
      <c r="O12" s="30">
        <v>2139596.43</v>
      </c>
      <c r="P12" s="68">
        <f t="shared" si="0"/>
        <v>3.089516924472822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>
        <v>316356.261</v>
      </c>
      <c r="I13" s="30"/>
      <c r="J13" s="30"/>
      <c r="K13" s="30"/>
      <c r="L13" s="30"/>
      <c r="M13" s="30"/>
      <c r="N13" s="30"/>
      <c r="O13" s="30">
        <v>1952039.607</v>
      </c>
      <c r="P13" s="68">
        <f t="shared" si="0"/>
        <v>2.818690159745582</v>
      </c>
    </row>
    <row r="14" spans="1:16" ht="12.75">
      <c r="A14" s="67" t="s">
        <v>96</v>
      </c>
      <c r="B14" s="29" t="s">
        <v>158</v>
      </c>
      <c r="C14" s="30">
        <v>294940.86</v>
      </c>
      <c r="D14" s="30">
        <v>301270.31</v>
      </c>
      <c r="E14" s="30">
        <v>390717.514</v>
      </c>
      <c r="F14" s="30">
        <v>337193.82</v>
      </c>
      <c r="G14" s="30">
        <v>303448.169</v>
      </c>
      <c r="H14" s="30">
        <v>312452.218</v>
      </c>
      <c r="I14" s="30"/>
      <c r="J14" s="30"/>
      <c r="K14" s="30"/>
      <c r="L14" s="30"/>
      <c r="M14" s="30"/>
      <c r="N14" s="30"/>
      <c r="O14" s="30">
        <v>1545305.924</v>
      </c>
      <c r="P14" s="68">
        <f t="shared" si="0"/>
        <v>2.231378188309144</v>
      </c>
    </row>
    <row r="15" spans="1:16" ht="12.75">
      <c r="A15" s="67" t="s">
        <v>97</v>
      </c>
      <c r="B15" s="29" t="s">
        <v>64</v>
      </c>
      <c r="C15" s="30">
        <v>244940.811</v>
      </c>
      <c r="D15" s="30">
        <v>235871.714</v>
      </c>
      <c r="E15" s="30">
        <v>328788.752</v>
      </c>
      <c r="F15" s="30">
        <v>320864.127</v>
      </c>
      <c r="G15" s="30">
        <v>288531.497</v>
      </c>
      <c r="H15" s="30">
        <v>311358.527</v>
      </c>
      <c r="I15" s="30"/>
      <c r="J15" s="30"/>
      <c r="K15" s="30"/>
      <c r="L15" s="30"/>
      <c r="M15" s="30"/>
      <c r="N15" s="30"/>
      <c r="O15" s="30">
        <v>1938929.2</v>
      </c>
      <c r="P15" s="68">
        <f t="shared" si="0"/>
        <v>2.799759101651964</v>
      </c>
    </row>
    <row r="16" spans="1:16" ht="12.75">
      <c r="A16" s="67" t="s">
        <v>98</v>
      </c>
      <c r="B16" s="29" t="s">
        <v>147</v>
      </c>
      <c r="C16" s="30">
        <v>300427.091</v>
      </c>
      <c r="D16" s="30">
        <v>303328.863</v>
      </c>
      <c r="E16" s="30">
        <v>302086.463</v>
      </c>
      <c r="F16" s="30">
        <v>234786.679</v>
      </c>
      <c r="G16" s="30">
        <v>235970.404</v>
      </c>
      <c r="H16" s="30">
        <v>266065.017</v>
      </c>
      <c r="I16" s="30"/>
      <c r="J16" s="30"/>
      <c r="K16" s="30"/>
      <c r="L16" s="30"/>
      <c r="M16" s="30"/>
      <c r="N16" s="30"/>
      <c r="O16" s="30">
        <v>1685061.918</v>
      </c>
      <c r="P16" s="68">
        <f t="shared" si="0"/>
        <v>2.4331819035824593</v>
      </c>
    </row>
    <row r="17" spans="1:16" ht="12.75">
      <c r="A17" s="67" t="s">
        <v>99</v>
      </c>
      <c r="B17" s="29" t="s">
        <v>170</v>
      </c>
      <c r="C17" s="30">
        <v>226306.879</v>
      </c>
      <c r="D17" s="30">
        <v>234299.46</v>
      </c>
      <c r="E17" s="30">
        <v>217019.718</v>
      </c>
      <c r="F17" s="30">
        <v>275764.288</v>
      </c>
      <c r="G17" s="30">
        <v>279463.361</v>
      </c>
      <c r="H17" s="30">
        <v>251021.36</v>
      </c>
      <c r="I17" s="30"/>
      <c r="J17" s="30"/>
      <c r="K17" s="30"/>
      <c r="L17" s="30"/>
      <c r="M17" s="30"/>
      <c r="N17" s="30"/>
      <c r="O17" s="30">
        <v>1321854.1269999999</v>
      </c>
      <c r="P17" s="68">
        <f t="shared" si="0"/>
        <v>1.9087200930928578</v>
      </c>
    </row>
    <row r="18" spans="1:16" ht="12.75">
      <c r="A18" s="67" t="s">
        <v>100</v>
      </c>
      <c r="B18" s="29" t="s">
        <v>150</v>
      </c>
      <c r="C18" s="30">
        <v>231254.492</v>
      </c>
      <c r="D18" s="30">
        <v>167292.685</v>
      </c>
      <c r="E18" s="30">
        <v>202343.57</v>
      </c>
      <c r="F18" s="30">
        <v>220581.238</v>
      </c>
      <c r="G18" s="30">
        <v>249360.782</v>
      </c>
      <c r="H18" s="30">
        <v>233061.429</v>
      </c>
      <c r="I18" s="30"/>
      <c r="J18" s="30"/>
      <c r="K18" s="30"/>
      <c r="L18" s="30"/>
      <c r="M18" s="30"/>
      <c r="N18" s="30"/>
      <c r="O18" s="30">
        <v>1230332.0979999998</v>
      </c>
      <c r="P18" s="68">
        <f t="shared" si="0"/>
        <v>1.776564863446306</v>
      </c>
    </row>
    <row r="19" spans="1:16" ht="12.75">
      <c r="A19" s="67" t="s">
        <v>101</v>
      </c>
      <c r="B19" s="29" t="s">
        <v>65</v>
      </c>
      <c r="C19" s="30">
        <v>193737.972</v>
      </c>
      <c r="D19" s="30">
        <v>204940.939</v>
      </c>
      <c r="E19" s="30">
        <v>230541.173</v>
      </c>
      <c r="F19" s="30">
        <v>205047.761</v>
      </c>
      <c r="G19" s="30">
        <v>218544.996</v>
      </c>
      <c r="H19" s="30">
        <v>232656.462</v>
      </c>
      <c r="I19" s="30"/>
      <c r="J19" s="30"/>
      <c r="K19" s="30"/>
      <c r="L19" s="30"/>
      <c r="M19" s="30"/>
      <c r="N19" s="30"/>
      <c r="O19" s="30">
        <v>1609255.962</v>
      </c>
      <c r="P19" s="68">
        <f t="shared" si="0"/>
        <v>2.323720240273439</v>
      </c>
    </row>
    <row r="20" spans="1:16" ht="12.75">
      <c r="A20" s="67" t="s">
        <v>102</v>
      </c>
      <c r="B20" s="29" t="s">
        <v>151</v>
      </c>
      <c r="C20" s="30">
        <v>181270.088</v>
      </c>
      <c r="D20" s="30">
        <v>173506.253</v>
      </c>
      <c r="E20" s="30">
        <v>220952.99</v>
      </c>
      <c r="F20" s="30">
        <v>228664.518</v>
      </c>
      <c r="G20" s="30">
        <v>220884.019</v>
      </c>
      <c r="H20" s="30">
        <v>210451.367</v>
      </c>
      <c r="I20" s="30"/>
      <c r="J20" s="30"/>
      <c r="K20" s="30"/>
      <c r="L20" s="30"/>
      <c r="M20" s="30"/>
      <c r="N20" s="30"/>
      <c r="O20" s="30">
        <v>1235729.235</v>
      </c>
      <c r="P20" s="68">
        <f t="shared" si="0"/>
        <v>1.7843581771158374</v>
      </c>
    </row>
    <row r="21" spans="1:16" ht="12.75">
      <c r="A21" s="67" t="s">
        <v>103</v>
      </c>
      <c r="B21" s="29" t="s">
        <v>139</v>
      </c>
      <c r="C21" s="30">
        <v>158766.479</v>
      </c>
      <c r="D21" s="30">
        <v>196472.15</v>
      </c>
      <c r="E21" s="30">
        <v>205173.673</v>
      </c>
      <c r="F21" s="30">
        <v>224049.429</v>
      </c>
      <c r="G21" s="30">
        <v>212808.938</v>
      </c>
      <c r="H21" s="30">
        <v>209095.131</v>
      </c>
      <c r="I21" s="30"/>
      <c r="J21" s="30"/>
      <c r="K21" s="30"/>
      <c r="L21" s="30"/>
      <c r="M21" s="30"/>
      <c r="N21" s="30"/>
      <c r="O21" s="30">
        <v>1261907.972</v>
      </c>
      <c r="P21" s="68">
        <f t="shared" si="0"/>
        <v>1.822159535301326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207113.558</v>
      </c>
      <c r="E22" s="30">
        <v>220472.332</v>
      </c>
      <c r="F22" s="30">
        <v>193338.037</v>
      </c>
      <c r="G22" s="30">
        <v>188065.515</v>
      </c>
      <c r="H22" s="30">
        <v>196951.097</v>
      </c>
      <c r="I22" s="30"/>
      <c r="J22" s="30"/>
      <c r="K22" s="30"/>
      <c r="L22" s="30"/>
      <c r="M22" s="30"/>
      <c r="N22" s="30"/>
      <c r="O22" s="30">
        <v>1192474.14</v>
      </c>
      <c r="P22" s="68">
        <f t="shared" si="0"/>
        <v>1.7218990394025722</v>
      </c>
    </row>
    <row r="23" spans="1:16" ht="12.75">
      <c r="A23" s="67" t="s">
        <v>105</v>
      </c>
      <c r="B23" s="29" t="s">
        <v>175</v>
      </c>
      <c r="C23" s="30">
        <v>126977.591</v>
      </c>
      <c r="D23" s="30">
        <v>231071.185</v>
      </c>
      <c r="E23" s="30">
        <v>176558.489</v>
      </c>
      <c r="F23" s="30">
        <v>185627.887</v>
      </c>
      <c r="G23" s="30">
        <v>152459.087</v>
      </c>
      <c r="H23" s="30">
        <v>196498.828</v>
      </c>
      <c r="I23" s="30"/>
      <c r="J23" s="30"/>
      <c r="K23" s="30"/>
      <c r="L23" s="30"/>
      <c r="M23" s="30"/>
      <c r="N23" s="30"/>
      <c r="O23" s="30">
        <v>1069193.067</v>
      </c>
      <c r="P23" s="68">
        <f t="shared" si="0"/>
        <v>1.5438846455850106</v>
      </c>
    </row>
    <row r="24" spans="1:16" ht="12.75">
      <c r="A24" s="67" t="s">
        <v>106</v>
      </c>
      <c r="B24" s="29" t="s">
        <v>176</v>
      </c>
      <c r="C24" s="30">
        <v>123708.761</v>
      </c>
      <c r="D24" s="30">
        <v>164202.236</v>
      </c>
      <c r="E24" s="30">
        <v>180048.769</v>
      </c>
      <c r="F24" s="30">
        <v>143289.924</v>
      </c>
      <c r="G24" s="30">
        <v>165043.774</v>
      </c>
      <c r="H24" s="30">
        <v>159889.476</v>
      </c>
      <c r="I24" s="30"/>
      <c r="J24" s="30"/>
      <c r="K24" s="30"/>
      <c r="L24" s="30"/>
      <c r="M24" s="30"/>
      <c r="N24" s="30"/>
      <c r="O24" s="30">
        <v>901130.886</v>
      </c>
      <c r="P24" s="68">
        <f t="shared" si="0"/>
        <v>1.301207594304216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47150768.095</v>
      </c>
      <c r="P25" s="37">
        <f>SUM(P5:P24)</f>
        <v>68.08437983390897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69253429.65599999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2012-02-01T05:51:10Z</cp:lastPrinted>
  <dcterms:created xsi:type="dcterms:W3CDTF">2002-11-01T09:35:27Z</dcterms:created>
  <dcterms:modified xsi:type="dcterms:W3CDTF">2013-07-02T05:59:07Z</dcterms:modified>
  <cp:category/>
  <cp:version/>
  <cp:contentType/>
  <cp:contentStatus/>
</cp:coreProperties>
</file>